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Dragt\OneDrive - MD2C\AAA_MD2C\Offerings\Data Science\Conditionele effecten\products\"/>
    </mc:Choice>
  </mc:AlternateContent>
  <xr:revisionPtr revIDLastSave="0" documentId="8_{9DE28FBF-0CCC-4221-925A-0C386B5C22D5}" xr6:coauthVersionLast="34" xr6:coauthVersionMax="34" xr10:uidLastSave="{00000000-0000-0000-0000-000000000000}"/>
  <bookViews>
    <workbookView xWindow="480" yWindow="120" windowWidth="13200" windowHeight="5865" tabRatio="740" activeTab="3" xr2:uid="{00000000-000D-0000-FFFF-FFFF00000000}"/>
  </bookViews>
  <sheets>
    <sheet name="Model14" sheetId="18" r:id="rId1"/>
    <sheet name="ModerationEffect" sheetId="20" r:id="rId2"/>
    <sheet name="ConditionalEffect" sheetId="15" r:id="rId3"/>
    <sheet name="ModeratedMediation" sheetId="11" r:id="rId4"/>
    <sheet name="Table" sheetId="2" r:id="rId5"/>
    <sheet name="Sources" sheetId="17" r:id="rId6"/>
  </sheet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17"/>
</workbook>
</file>

<file path=xl/calcChain.xml><?xml version="1.0" encoding="utf-8"?>
<calcChain xmlns="http://schemas.openxmlformats.org/spreadsheetml/2006/main">
  <c r="C47" i="20" l="1"/>
  <c r="C46" i="20"/>
  <c r="E45" i="20"/>
  <c r="D45" i="20"/>
  <c r="B31" i="20"/>
  <c r="B30" i="20"/>
  <c r="B41" i="20" s="1"/>
  <c r="B29" i="20"/>
  <c r="C29" i="20" s="1"/>
  <c r="B28" i="20"/>
  <c r="B39" i="20" s="1"/>
  <c r="B27" i="20"/>
  <c r="C27" i="20" s="1"/>
  <c r="B26" i="20"/>
  <c r="C26" i="20" s="1"/>
  <c r="D26" i="20" s="1"/>
  <c r="D37" i="20" s="1"/>
  <c r="B25" i="20"/>
  <c r="B36" i="20" s="1"/>
  <c r="C24" i="20"/>
  <c r="D24" i="20" s="1"/>
  <c r="D35" i="20" s="1"/>
  <c r="B24" i="20"/>
  <c r="B35" i="20" s="1"/>
  <c r="B23" i="20"/>
  <c r="C23" i="20" s="1"/>
  <c r="B22" i="20"/>
  <c r="B33" i="20" s="1"/>
  <c r="B1" i="20"/>
  <c r="C25" i="20" l="1"/>
  <c r="C36" i="20" s="1"/>
  <c r="B34" i="20"/>
  <c r="B37" i="20"/>
  <c r="D23" i="20"/>
  <c r="D34" i="20" s="1"/>
  <c r="C34" i="20"/>
  <c r="C38" i="20"/>
  <c r="D27" i="20"/>
  <c r="D38" i="20" s="1"/>
  <c r="C40" i="20"/>
  <c r="D29" i="20"/>
  <c r="D40" i="20" s="1"/>
  <c r="C22" i="20"/>
  <c r="C30" i="20"/>
  <c r="C37" i="20"/>
  <c r="B40" i="20"/>
  <c r="C35" i="20"/>
  <c r="B38" i="20"/>
  <c r="C28" i="20"/>
  <c r="D25" i="20" l="1"/>
  <c r="D36" i="20" s="1"/>
  <c r="C33" i="20"/>
  <c r="D22" i="20"/>
  <c r="D33" i="20" s="1"/>
  <c r="D46" i="20" s="1"/>
  <c r="C39" i="20"/>
  <c r="D28" i="20"/>
  <c r="D39" i="20" s="1"/>
  <c r="C41" i="20"/>
  <c r="D30" i="20"/>
  <c r="D41" i="20" s="1"/>
  <c r="E47" i="20" s="1"/>
  <c r="D47" i="20" l="1"/>
  <c r="E46" i="20"/>
  <c r="G16" i="2" l="1"/>
  <c r="G10" i="2"/>
  <c r="G11" i="2"/>
  <c r="G9" i="2"/>
  <c r="G72" i="2"/>
  <c r="G84" i="2" s="1"/>
  <c r="G96" i="2" l="1"/>
  <c r="H84" i="2"/>
  <c r="M3" i="2"/>
  <c r="G54" i="2" s="1"/>
  <c r="I3" i="2"/>
  <c r="G18" i="2" s="1"/>
  <c r="B20" i="11"/>
  <c r="B21" i="11"/>
  <c r="B22" i="11"/>
  <c r="I84" i="2" l="1"/>
  <c r="H96" i="2"/>
  <c r="M8" i="2" s="1"/>
  <c r="J84" i="2" l="1"/>
  <c r="I96" i="2"/>
  <c r="O8" i="2" s="1"/>
  <c r="B59" i="15"/>
  <c r="B85" i="15" s="1"/>
  <c r="B111" i="15" s="1"/>
  <c r="B58" i="15"/>
  <c r="B84" i="15" s="1"/>
  <c r="B57" i="15"/>
  <c r="B83" i="15" s="1"/>
  <c r="C83" i="15" s="1"/>
  <c r="C109" i="15" s="1"/>
  <c r="B56" i="15"/>
  <c r="B82" i="15" s="1"/>
  <c r="B108" i="15" s="1"/>
  <c r="B55" i="15"/>
  <c r="B81" i="15" s="1"/>
  <c r="B107" i="15" s="1"/>
  <c r="B54" i="15"/>
  <c r="B80" i="15" s="1"/>
  <c r="B53" i="15"/>
  <c r="B79" i="15" s="1"/>
  <c r="C79" i="15" s="1"/>
  <c r="C105" i="15" s="1"/>
  <c r="B52" i="15"/>
  <c r="B78" i="15" s="1"/>
  <c r="B104" i="15" s="1"/>
  <c r="B51" i="15"/>
  <c r="B77" i="15" s="1"/>
  <c r="B103" i="15" s="1"/>
  <c r="B50" i="15"/>
  <c r="B76" i="15" s="1"/>
  <c r="B49" i="15"/>
  <c r="B75" i="15" s="1"/>
  <c r="C75" i="15" s="1"/>
  <c r="C101" i="15" s="1"/>
  <c r="B48" i="15"/>
  <c r="B74" i="15" s="1"/>
  <c r="B100" i="15" s="1"/>
  <c r="B47" i="15"/>
  <c r="B73" i="15" s="1"/>
  <c r="B99" i="15" s="1"/>
  <c r="B46" i="15"/>
  <c r="B72" i="15" s="1"/>
  <c r="B45" i="15"/>
  <c r="B71" i="15" s="1"/>
  <c r="C71" i="15" s="1"/>
  <c r="D71" i="15" s="1"/>
  <c r="D97" i="15" s="1"/>
  <c r="B44" i="15"/>
  <c r="B70" i="15" s="1"/>
  <c r="B96" i="15" s="1"/>
  <c r="B43" i="15"/>
  <c r="B69" i="15" s="1"/>
  <c r="B95" i="15" s="1"/>
  <c r="B42" i="15"/>
  <c r="B68" i="15" s="1"/>
  <c r="B41" i="15"/>
  <c r="B67" i="15" s="1"/>
  <c r="C67" i="15" s="1"/>
  <c r="C93" i="15" s="1"/>
  <c r="B40" i="15"/>
  <c r="B66" i="15" s="1"/>
  <c r="B92" i="15" s="1"/>
  <c r="B39" i="15"/>
  <c r="B65" i="15" s="1"/>
  <c r="B91" i="15" s="1"/>
  <c r="B38" i="15"/>
  <c r="B64" i="15" s="1"/>
  <c r="B37" i="15"/>
  <c r="B63" i="15" s="1"/>
  <c r="B89" i="15" s="1"/>
  <c r="B1" i="15"/>
  <c r="K84" i="2" l="1"/>
  <c r="J96" i="2"/>
  <c r="B97" i="15"/>
  <c r="C97" i="15"/>
  <c r="C78" i="15"/>
  <c r="C104" i="15" s="1"/>
  <c r="B105" i="15"/>
  <c r="C70" i="15"/>
  <c r="C96" i="15" s="1"/>
  <c r="D79" i="15"/>
  <c r="D105" i="15" s="1"/>
  <c r="B90" i="15"/>
  <c r="C64" i="15"/>
  <c r="B98" i="15"/>
  <c r="C72" i="15"/>
  <c r="B106" i="15"/>
  <c r="C80" i="15"/>
  <c r="B94" i="15"/>
  <c r="C68" i="15"/>
  <c r="C69" i="15"/>
  <c r="E71" i="15"/>
  <c r="B110" i="15"/>
  <c r="C84" i="15"/>
  <c r="C85" i="15"/>
  <c r="C66" i="15"/>
  <c r="D67" i="15"/>
  <c r="C74" i="15"/>
  <c r="D75" i="15"/>
  <c r="C82" i="15"/>
  <c r="D83" i="15"/>
  <c r="B93" i="15"/>
  <c r="B101" i="15"/>
  <c r="B109" i="15"/>
  <c r="B102" i="15"/>
  <c r="C76" i="15"/>
  <c r="C77" i="15"/>
  <c r="C65" i="15"/>
  <c r="C73" i="15"/>
  <c r="C81" i="15"/>
  <c r="L84" i="2" l="1"/>
  <c r="K96" i="2"/>
  <c r="N8" i="2" s="1"/>
  <c r="D78" i="15"/>
  <c r="D104" i="15" s="1"/>
  <c r="D70" i="15"/>
  <c r="D96" i="15" s="1"/>
  <c r="E79" i="15"/>
  <c r="F79" i="15" s="1"/>
  <c r="C107" i="15"/>
  <c r="D81" i="15"/>
  <c r="C108" i="15"/>
  <c r="D82" i="15"/>
  <c r="D68" i="15"/>
  <c r="C94" i="15"/>
  <c r="E97" i="15"/>
  <c r="F71" i="15"/>
  <c r="E78" i="15"/>
  <c r="C99" i="15"/>
  <c r="D73" i="15"/>
  <c r="C111" i="15"/>
  <c r="D85" i="15"/>
  <c r="C92" i="15"/>
  <c r="D66" i="15"/>
  <c r="D72" i="15"/>
  <c r="C98" i="15"/>
  <c r="C103" i="15"/>
  <c r="D77" i="15"/>
  <c r="D101" i="15"/>
  <c r="E75" i="15"/>
  <c r="C91" i="15"/>
  <c r="D65" i="15"/>
  <c r="D76" i="15"/>
  <c r="C102" i="15"/>
  <c r="C100" i="15"/>
  <c r="D74" i="15"/>
  <c r="D80" i="15"/>
  <c r="C106" i="15"/>
  <c r="D64" i="15"/>
  <c r="C90" i="15"/>
  <c r="D109" i="15"/>
  <c r="E83" i="15"/>
  <c r="D93" i="15"/>
  <c r="E67" i="15"/>
  <c r="D84" i="15"/>
  <c r="C110" i="15"/>
  <c r="C95" i="15"/>
  <c r="D69" i="15"/>
  <c r="E70" i="15" l="1"/>
  <c r="F70" i="15" s="1"/>
  <c r="E105" i="15"/>
  <c r="M84" i="2"/>
  <c r="M96" i="2" s="1"/>
  <c r="L96" i="2"/>
  <c r="E96" i="15"/>
  <c r="E77" i="15"/>
  <c r="D103" i="15"/>
  <c r="D92" i="15"/>
  <c r="E66" i="15"/>
  <c r="D108" i="15"/>
  <c r="E82" i="15"/>
  <c r="D110" i="15"/>
  <c r="E84" i="15"/>
  <c r="E64" i="15"/>
  <c r="D90" i="15"/>
  <c r="D102" i="15"/>
  <c r="E76" i="15"/>
  <c r="E73" i="15"/>
  <c r="D99" i="15"/>
  <c r="G71" i="15"/>
  <c r="F97" i="15"/>
  <c r="E69" i="15"/>
  <c r="D95" i="15"/>
  <c r="E93" i="15"/>
  <c r="F67" i="15"/>
  <c r="G79" i="15"/>
  <c r="F105" i="15"/>
  <c r="D100" i="15"/>
  <c r="E74" i="15"/>
  <c r="E65" i="15"/>
  <c r="D91" i="15"/>
  <c r="E101" i="15"/>
  <c r="F75" i="15"/>
  <c r="E85" i="15"/>
  <c r="D111" i="15"/>
  <c r="F78" i="15"/>
  <c r="E104" i="15"/>
  <c r="E81" i="15"/>
  <c r="D107" i="15"/>
  <c r="E109" i="15"/>
  <c r="F83" i="15"/>
  <c r="D106" i="15"/>
  <c r="E80" i="15"/>
  <c r="D98" i="15"/>
  <c r="E72" i="15"/>
  <c r="D94" i="15"/>
  <c r="E68" i="15"/>
  <c r="G8" i="2"/>
  <c r="E98" i="15" l="1"/>
  <c r="F72" i="15"/>
  <c r="G75" i="15"/>
  <c r="F101" i="15"/>
  <c r="G67" i="15"/>
  <c r="F93" i="15"/>
  <c r="F104" i="15"/>
  <c r="G78" i="15"/>
  <c r="G97" i="15"/>
  <c r="H71" i="15"/>
  <c r="H97" i="15" s="1"/>
  <c r="E90" i="15"/>
  <c r="F64" i="15"/>
  <c r="E103" i="15"/>
  <c r="F77" i="15"/>
  <c r="G83" i="15"/>
  <c r="F109" i="15"/>
  <c r="F74" i="15"/>
  <c r="E100" i="15"/>
  <c r="F82" i="15"/>
  <c r="E108" i="15"/>
  <c r="E94" i="15"/>
  <c r="F68" i="15"/>
  <c r="E106" i="15"/>
  <c r="F80" i="15"/>
  <c r="E102" i="15"/>
  <c r="F76" i="15"/>
  <c r="E110" i="15"/>
  <c r="F84" i="15"/>
  <c r="F66" i="15"/>
  <c r="E92" i="15"/>
  <c r="E107" i="15"/>
  <c r="F81" i="15"/>
  <c r="E111" i="15"/>
  <c r="F85" i="15"/>
  <c r="F65" i="15"/>
  <c r="E91" i="15"/>
  <c r="G105" i="15"/>
  <c r="H79" i="15"/>
  <c r="H105" i="15" s="1"/>
  <c r="E95" i="15"/>
  <c r="F69" i="15"/>
  <c r="E99" i="15"/>
  <c r="F73" i="15"/>
  <c r="F96" i="15"/>
  <c r="G70" i="15"/>
  <c r="F111" i="15" l="1"/>
  <c r="G85" i="15"/>
  <c r="F94" i="15"/>
  <c r="G68" i="15"/>
  <c r="G104" i="15"/>
  <c r="H78" i="15"/>
  <c r="H104" i="15" s="1"/>
  <c r="G66" i="15"/>
  <c r="F92" i="15"/>
  <c r="F100" i="15"/>
  <c r="G74" i="15"/>
  <c r="G101" i="15"/>
  <c r="H75" i="15"/>
  <c r="H101" i="15" s="1"/>
  <c r="F99" i="15"/>
  <c r="G73" i="15"/>
  <c r="G96" i="15"/>
  <c r="H70" i="15"/>
  <c r="H96" i="15" s="1"/>
  <c r="F107" i="15"/>
  <c r="G81" i="15"/>
  <c r="F110" i="15"/>
  <c r="G84" i="15"/>
  <c r="F106" i="15"/>
  <c r="G80" i="15"/>
  <c r="F90" i="15"/>
  <c r="G64" i="15"/>
  <c r="F98" i="15"/>
  <c r="G72" i="15"/>
  <c r="F102" i="15"/>
  <c r="G76" i="15"/>
  <c r="F103" i="15"/>
  <c r="G77" i="15"/>
  <c r="F95" i="15"/>
  <c r="G69" i="15"/>
  <c r="F91" i="15"/>
  <c r="G65" i="15"/>
  <c r="F108" i="15"/>
  <c r="G82" i="15"/>
  <c r="G109" i="15"/>
  <c r="H83" i="15"/>
  <c r="H109" i="15" s="1"/>
  <c r="H67" i="15"/>
  <c r="H93" i="15" s="1"/>
  <c r="G93" i="15"/>
  <c r="G91" i="15" l="1"/>
  <c r="H65" i="15"/>
  <c r="H91" i="15" s="1"/>
  <c r="H80" i="15"/>
  <c r="H106" i="15" s="1"/>
  <c r="G106" i="15"/>
  <c r="H68" i="15"/>
  <c r="H94" i="15" s="1"/>
  <c r="G94" i="15"/>
  <c r="H72" i="15"/>
  <c r="H98" i="15" s="1"/>
  <c r="G98" i="15"/>
  <c r="G99" i="15"/>
  <c r="H73" i="15"/>
  <c r="H99" i="15" s="1"/>
  <c r="G108" i="15"/>
  <c r="H82" i="15"/>
  <c r="H108" i="15" s="1"/>
  <c r="G95" i="15"/>
  <c r="H69" i="15"/>
  <c r="H95" i="15" s="1"/>
  <c r="H76" i="15"/>
  <c r="H102" i="15" s="1"/>
  <c r="G102" i="15"/>
  <c r="H64" i="15"/>
  <c r="H90" i="15" s="1"/>
  <c r="G90" i="15"/>
  <c r="H84" i="15"/>
  <c r="H110" i="15" s="1"/>
  <c r="G110" i="15"/>
  <c r="G111" i="15"/>
  <c r="H85" i="15"/>
  <c r="H111" i="15" s="1"/>
  <c r="G103" i="15"/>
  <c r="H77" i="15"/>
  <c r="H103" i="15" s="1"/>
  <c r="G107" i="15"/>
  <c r="H81" i="15"/>
  <c r="H107" i="15" s="1"/>
  <c r="G100" i="15"/>
  <c r="H74" i="15"/>
  <c r="H100" i="15" s="1"/>
  <c r="G92" i="15"/>
  <c r="H66" i="15"/>
  <c r="H92" i="15" s="1"/>
  <c r="G75" i="2" l="1"/>
  <c r="G87" i="2" s="1"/>
  <c r="G74" i="2"/>
  <c r="G86" i="2" s="1"/>
  <c r="G98" i="2" s="1"/>
  <c r="G73" i="2"/>
  <c r="G85" i="2" s="1"/>
  <c r="G71" i="2"/>
  <c r="G83" i="2" s="1"/>
  <c r="G70" i="2"/>
  <c r="G82" i="2" s="1"/>
  <c r="H82" i="2" s="1"/>
  <c r="I82" i="2" s="1"/>
  <c r="J82" i="2" s="1"/>
  <c r="K82" i="2" s="1"/>
  <c r="L82" i="2" s="1"/>
  <c r="G69" i="2"/>
  <c r="G81" i="2" s="1"/>
  <c r="G68" i="2"/>
  <c r="G80" i="2" s="1"/>
  <c r="G67" i="2"/>
  <c r="G79" i="2" s="1"/>
  <c r="G91" i="2" s="1"/>
  <c r="G66" i="2"/>
  <c r="G78" i="2" s="1"/>
  <c r="G32" i="2"/>
  <c r="G41" i="2" s="1"/>
  <c r="G50" i="2" s="1"/>
  <c r="G33" i="2"/>
  <c r="G42" i="2" s="1"/>
  <c r="G28" i="2"/>
  <c r="G37" i="2" s="1"/>
  <c r="G29" i="2"/>
  <c r="G38" i="2" s="1"/>
  <c r="G30" i="2"/>
  <c r="G39" i="2" s="1"/>
  <c r="G31" i="2"/>
  <c r="G40" i="2" s="1"/>
  <c r="G27" i="2"/>
  <c r="G36" i="2" s="1"/>
  <c r="G99" i="2" l="1"/>
  <c r="H87" i="2"/>
  <c r="H83" i="2"/>
  <c r="G95" i="2"/>
  <c r="G90" i="2"/>
  <c r="H78" i="2"/>
  <c r="G97" i="2"/>
  <c r="H85" i="2"/>
  <c r="H79" i="2"/>
  <c r="H86" i="2"/>
  <c r="H40" i="2"/>
  <c r="I40" i="2" s="1"/>
  <c r="J40" i="2" s="1"/>
  <c r="K40" i="2" s="1"/>
  <c r="L40" i="2" s="1"/>
  <c r="H41" i="2"/>
  <c r="H36" i="2"/>
  <c r="G45" i="2"/>
  <c r="G46" i="2"/>
  <c r="H37" i="2"/>
  <c r="H42" i="2"/>
  <c r="G51" i="2"/>
  <c r="B30" i="11"/>
  <c r="B29" i="11"/>
  <c r="B28" i="11"/>
  <c r="C28" i="11" s="1"/>
  <c r="B19" i="11"/>
  <c r="B27" i="11" s="1"/>
  <c r="B35" i="11" s="1"/>
  <c r="B1" i="11"/>
  <c r="C29" i="11" l="1"/>
  <c r="C37" i="11" s="1"/>
  <c r="I85" i="2"/>
  <c r="H97" i="2"/>
  <c r="M9" i="2" s="1"/>
  <c r="H98" i="2"/>
  <c r="M10" i="2" s="1"/>
  <c r="I86" i="2"/>
  <c r="H90" i="2"/>
  <c r="I78" i="2"/>
  <c r="H99" i="2"/>
  <c r="M11" i="2" s="1"/>
  <c r="I87" i="2"/>
  <c r="H95" i="2"/>
  <c r="M7" i="2" s="1"/>
  <c r="I83" i="2"/>
  <c r="H91" i="2"/>
  <c r="I79" i="2"/>
  <c r="H50" i="2"/>
  <c r="I7" i="2" s="1"/>
  <c r="I41" i="2"/>
  <c r="H46" i="2"/>
  <c r="I37" i="2"/>
  <c r="I42" i="2"/>
  <c r="H51" i="2"/>
  <c r="I8" i="2" s="1"/>
  <c r="I36" i="2"/>
  <c r="H45" i="2"/>
  <c r="C30" i="11"/>
  <c r="C38" i="11" s="1"/>
  <c r="D29" i="11" l="1"/>
  <c r="D37" i="11" s="1"/>
  <c r="I13" i="2"/>
  <c r="M13" i="2"/>
  <c r="C36" i="11"/>
  <c r="D28" i="11"/>
  <c r="B36" i="11"/>
  <c r="B38" i="11"/>
  <c r="B37" i="11"/>
  <c r="I91" i="2"/>
  <c r="J79" i="2"/>
  <c r="I99" i="2"/>
  <c r="O11" i="2" s="1"/>
  <c r="J87" i="2"/>
  <c r="J86" i="2"/>
  <c r="I98" i="2"/>
  <c r="O10" i="2" s="1"/>
  <c r="I95" i="2"/>
  <c r="O7" i="2" s="1"/>
  <c r="J83" i="2"/>
  <c r="J78" i="2"/>
  <c r="I90" i="2"/>
  <c r="I97" i="2"/>
  <c r="O9" i="2" s="1"/>
  <c r="J85" i="2"/>
  <c r="J41" i="2"/>
  <c r="I50" i="2"/>
  <c r="K7" i="2" s="1"/>
  <c r="J42" i="2"/>
  <c r="I51" i="2"/>
  <c r="K8" i="2" s="1"/>
  <c r="I46" i="2"/>
  <c r="J37" i="2"/>
  <c r="J36" i="2"/>
  <c r="I45" i="2"/>
  <c r="E29" i="11"/>
  <c r="D30" i="11"/>
  <c r="D38" i="11" s="1"/>
  <c r="E28" i="11" l="1"/>
  <c r="F28" i="11" s="1"/>
  <c r="G28" i="11" s="1"/>
  <c r="D36" i="11"/>
  <c r="J95" i="2"/>
  <c r="K83" i="2"/>
  <c r="K79" i="2"/>
  <c r="J91" i="2"/>
  <c r="M14" i="2" s="1"/>
  <c r="J97" i="2"/>
  <c r="K85" i="2"/>
  <c r="K87" i="2"/>
  <c r="J99" i="2"/>
  <c r="J90" i="2"/>
  <c r="K78" i="2"/>
  <c r="J98" i="2"/>
  <c r="K86" i="2"/>
  <c r="K41" i="2"/>
  <c r="K50" i="2" s="1"/>
  <c r="J7" i="2" s="1"/>
  <c r="J50" i="2"/>
  <c r="K36" i="2"/>
  <c r="J45" i="2"/>
  <c r="K37" i="2"/>
  <c r="J46" i="2"/>
  <c r="I14" i="2" s="1"/>
  <c r="K42" i="2"/>
  <c r="K51" i="2" s="1"/>
  <c r="J8" i="2" s="1"/>
  <c r="J51" i="2"/>
  <c r="F29" i="11"/>
  <c r="G29" i="11" s="1"/>
  <c r="E30" i="11"/>
  <c r="H28" i="11" l="1"/>
  <c r="F36" i="11" s="1"/>
  <c r="E36" i="11"/>
  <c r="H29" i="11"/>
  <c r="F37" i="11" s="1"/>
  <c r="E37" i="11"/>
  <c r="K98" i="2"/>
  <c r="N10" i="2" s="1"/>
  <c r="L86" i="2"/>
  <c r="K99" i="2"/>
  <c r="N11" i="2" s="1"/>
  <c r="L87" i="2"/>
  <c r="K91" i="2"/>
  <c r="L79" i="2"/>
  <c r="K90" i="2"/>
  <c r="L78" i="2"/>
  <c r="K97" i="2"/>
  <c r="N9" i="2" s="1"/>
  <c r="L85" i="2"/>
  <c r="L83" i="2"/>
  <c r="K95" i="2"/>
  <c r="N7" i="2" s="1"/>
  <c r="L41" i="2"/>
  <c r="L42" i="2"/>
  <c r="L37" i="2"/>
  <c r="K46" i="2"/>
  <c r="L36" i="2"/>
  <c r="K45" i="2"/>
  <c r="F30" i="11"/>
  <c r="G30" i="11" s="1"/>
  <c r="H30" i="11" l="1"/>
  <c r="F38" i="11" s="1"/>
  <c r="E38" i="11"/>
  <c r="L90" i="2"/>
  <c r="M78" i="2"/>
  <c r="M90" i="2" s="1"/>
  <c r="L99" i="2"/>
  <c r="M87" i="2"/>
  <c r="M99" i="2" s="1"/>
  <c r="L95" i="2"/>
  <c r="M83" i="2"/>
  <c r="M95" i="2" s="1"/>
  <c r="M85" i="2"/>
  <c r="M97" i="2" s="1"/>
  <c r="L97" i="2"/>
  <c r="L91" i="2"/>
  <c r="L14" i="2" s="1"/>
  <c r="M79" i="2"/>
  <c r="L98" i="2"/>
  <c r="M86" i="2"/>
  <c r="M98" i="2" s="1"/>
  <c r="L50" i="2"/>
  <c r="M41" i="2"/>
  <c r="M50" i="2" s="1"/>
  <c r="M36" i="2"/>
  <c r="M45" i="2" s="1"/>
  <c r="L45" i="2"/>
  <c r="M37" i="2"/>
  <c r="L46" i="2"/>
  <c r="G14" i="2" s="1"/>
  <c r="M42" i="2"/>
  <c r="M51" i="2" s="1"/>
  <c r="L51" i="2"/>
  <c r="M91" i="2" l="1"/>
  <c r="N14" i="2" s="1"/>
  <c r="M46" i="2"/>
  <c r="J14" i="2" s="1"/>
</calcChain>
</file>

<file path=xl/sharedStrings.xml><?xml version="1.0" encoding="utf-8"?>
<sst xmlns="http://schemas.openxmlformats.org/spreadsheetml/2006/main" count="157" uniqueCount="114">
  <si>
    <t>X</t>
  </si>
  <si>
    <t>Y</t>
  </si>
  <si>
    <t>M</t>
  </si>
  <si>
    <t>W</t>
  </si>
  <si>
    <t>95% CI Lower Limit</t>
  </si>
  <si>
    <t>95% CI Upper Limit</t>
  </si>
  <si>
    <t>Conditional Indirect Effect</t>
  </si>
  <si>
    <t>Predictor</t>
  </si>
  <si>
    <t>B</t>
  </si>
  <si>
    <t>(SE)</t>
  </si>
  <si>
    <t>Intercept</t>
  </si>
  <si>
    <r>
      <t xml:space="preserve">Model </t>
    </r>
    <r>
      <rPr>
        <i/>
        <sz val="12"/>
        <color rgb="FF000000"/>
        <rFont val="Times New Roman"/>
        <family val="1"/>
      </rPr>
      <t>R²</t>
    </r>
  </si>
  <si>
    <r>
      <t>Interaction ∆</t>
    </r>
    <r>
      <rPr>
        <i/>
        <sz val="12"/>
        <color rgb="FF000000"/>
        <rFont val="Times New Roman"/>
        <family val="1"/>
      </rPr>
      <t>R²</t>
    </r>
    <r>
      <rPr>
        <sz val="8"/>
        <color theme="1"/>
        <rFont val="Times New Roman"/>
        <family val="1"/>
      </rPr>
      <t> </t>
    </r>
  </si>
  <si>
    <t>Point Estimate</t>
  </si>
  <si>
    <t>SE</t>
  </si>
  <si>
    <t>T</t>
  </si>
  <si>
    <t>p</t>
  </si>
  <si>
    <t>&lt;----</t>
  </si>
  <si>
    <t>Low IV/ Low Moderator</t>
  </si>
  <si>
    <t>High IV / Low Moderator</t>
  </si>
  <si>
    <t>Low IV / High Moderator</t>
  </si>
  <si>
    <t>High IV / High Moderator</t>
  </si>
  <si>
    <t>TRIM</t>
  </si>
  <si>
    <t>SLICE</t>
  </si>
  <si>
    <t>CLEAN</t>
  </si>
  <si>
    <t>Outcome -&gt;</t>
  </si>
  <si>
    <t>ULCI</t>
  </si>
  <si>
    <t>LLCI</t>
  </si>
  <si>
    <t>t</t>
  </si>
  <si>
    <t>se</t>
  </si>
  <si>
    <t>coeff</t>
  </si>
  <si>
    <t xml:space="preserve">  </t>
  </si>
  <si>
    <t>Instructions:</t>
  </si>
  <si>
    <t>X (IV)</t>
  </si>
  <si>
    <t>Y (DV)</t>
  </si>
  <si>
    <t>STEP 3: CHECK EXTREMES IV AND MODERATOR</t>
  </si>
  <si>
    <t>STEP 4: ADJUST EXTREMES IV AND MODERATOR WHEN NEEDED</t>
  </si>
  <si>
    <t>STEP 1: FILL OUT VARIABLE NAME</t>
  </si>
  <si>
    <t>STEP 2: COPY/PASTE FROM PROCESS</t>
  </si>
  <si>
    <t>M (Mod)</t>
  </si>
  <si>
    <t>W (Mod)</t>
  </si>
  <si>
    <t>M (Med)</t>
  </si>
  <si>
    <t xml:space="preserve"> </t>
  </si>
  <si>
    <t xml:space="preserve">Model </t>
  </si>
  <si>
    <t xml:space="preserve">              coeff         se          t          p       LLCI       ULCI </t>
  </si>
  <si>
    <t>STEP 2: COPY/PASTE THE MODEL RESULTS</t>
  </si>
  <si>
    <t>Sources</t>
  </si>
  <si>
    <r>
      <t xml:space="preserve">Dawson, J. (n.d.). </t>
    </r>
    <r>
      <rPr>
        <i/>
        <sz val="11"/>
        <color theme="1"/>
        <rFont val="Calibri"/>
        <family val="2"/>
        <scheme val="minor"/>
      </rPr>
      <t>Interpreting interaction effects</t>
    </r>
    <r>
      <rPr>
        <sz val="11"/>
        <color theme="1"/>
        <rFont val="Calibri"/>
        <family val="2"/>
        <scheme val="minor"/>
      </rPr>
      <t>. Retrieved from http://www.jeremydawson.co.uk/slopes.htm</t>
    </r>
  </si>
  <si>
    <r>
      <t xml:space="preserve">DeCoster, J. (2009, 9 14). </t>
    </r>
    <r>
      <rPr>
        <i/>
        <sz val="11"/>
        <color theme="1"/>
        <rFont val="Calibri"/>
        <family val="2"/>
        <scheme val="minor"/>
      </rPr>
      <t>Graphing moderated mediation.</t>
    </r>
    <r>
      <rPr>
        <sz val="11"/>
        <color theme="1"/>
        <rFont val="Calibri"/>
        <family val="2"/>
        <scheme val="minor"/>
      </rPr>
      <t xml:space="preserve"> Retrieved from Microsoft Excel Spreadsheets: http://www.stat-help.com/spreadsheets.html</t>
    </r>
  </si>
  <si>
    <t>This document is inspired and based on prior work from:</t>
  </si>
  <si>
    <t xml:space="preserve">          R       R-sq        MSE          F        df1        df2          p </t>
  </si>
  <si>
    <r>
      <t>b</t>
    </r>
    <r>
      <rPr>
        <i/>
        <vertAlign val="subscript"/>
        <sz val="12"/>
        <color rgb="FF000000"/>
        <rFont val="Times New Roman"/>
        <family val="1"/>
      </rPr>
      <t xml:space="preserve">2 </t>
    </r>
    <r>
      <rPr>
        <i/>
        <sz val="12"/>
        <color rgb="FF000000"/>
        <rFont val="Times New Roman"/>
        <family val="1"/>
      </rPr>
      <t>-&gt;</t>
    </r>
  </si>
  <si>
    <t>DYSFUNC</t>
  </si>
  <si>
    <t>PERFORM</t>
  </si>
  <si>
    <t>NEGTONE</t>
  </si>
  <si>
    <t>NEGEXP</t>
  </si>
  <si>
    <r>
      <t>b</t>
    </r>
    <r>
      <rPr>
        <i/>
        <vertAlign val="subscript"/>
        <sz val="12"/>
        <color rgb="FF000000"/>
        <rFont val="Times New Roman"/>
        <family val="1"/>
      </rPr>
      <t xml:space="preserve">1 </t>
    </r>
    <r>
      <rPr>
        <i/>
        <sz val="12"/>
        <color rgb="FF000000"/>
        <rFont val="Times New Roman"/>
        <family val="1"/>
      </rPr>
      <t>-&gt;</t>
    </r>
  </si>
  <si>
    <r>
      <t>b3</t>
    </r>
    <r>
      <rPr>
        <i/>
        <vertAlign val="subscript"/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-&gt;</t>
    </r>
  </si>
  <si>
    <t xml:space="preserve">      .4384      .1922      .2268    13.7999     1.0000    58.0000      .0005 </t>
  </si>
  <si>
    <t xml:space="preserve">constant      .0257      .0618      .4159      .6791     -.0979      .1493 </t>
  </si>
  <si>
    <t>dysfunc       .6198      .1668     3.7148      .0005      .2858      .9537</t>
  </si>
  <si>
    <t xml:space="preserve">      .5586      .3120      .2015     6.2350     4.0000    55.0000      .0003 </t>
  </si>
  <si>
    <t xml:space="preserve">constant     -.0119      .0585     -.2029      .8399     -.1292      .1054 </t>
  </si>
  <si>
    <t xml:space="preserve">dysfunc       .3661      .1778     2.0585      .0443      .0097      .7224 </t>
  </si>
  <si>
    <t xml:space="preserve">negtone      -.4357      .1306    -3.3377      .0015     -.6974     -.1741 </t>
  </si>
  <si>
    <t xml:space="preserve">negexp       -.0192      .1174     -.1634      .8708     -.2545      .2161 </t>
  </si>
  <si>
    <t>Int_1        -.5170      .2409    -2.1458      .0363     -.9998     -.0341</t>
  </si>
  <si>
    <t>N</t>
  </si>
  <si>
    <t xml:space="preserve">     negexp     Effect         se          t          p       LLCI       ULCI </t>
  </si>
  <si>
    <t xml:space="preserve">    -1.1600      .1639      .3426      .4785      .6342     -.5227      .8506 </t>
  </si>
  <si>
    <t xml:space="preserve">    -1.0555      .1099      .3193      .3442      .7320     -.5300      .7498 </t>
  </si>
  <si>
    <t xml:space="preserve">     -.9510      .0559      .2963      .1886      .8511     -.5379      .6496 </t>
  </si>
  <si>
    <t xml:space="preserve">     -.8465      .0019      .2736      .0068      .9946     -.5465      .5502 </t>
  </si>
  <si>
    <t xml:space="preserve">     -.7420     -.0522      .2515     -.2074      .8364     -.5561      .4518 </t>
  </si>
  <si>
    <t xml:space="preserve">     -.6375     -.1062      .2299     -.4618      .6460     -.5669      .3546 </t>
  </si>
  <si>
    <t xml:space="preserve">     -.5330     -.1602      .2092     -.7659      .4470     -.5794      .2590 </t>
  </si>
  <si>
    <t xml:space="preserve">     -.4285     -.2142      .1895    -1.1304      .2632     -.5940      .1656 </t>
  </si>
  <si>
    <t xml:space="preserve">     -.3240     -.2683      .1713    -1.5658      .1231     -.6116      .0751 </t>
  </si>
  <si>
    <t xml:space="preserve">     -.2337     -.3149      .1571    -2.0041      .0500     -.6299      .0000 </t>
  </si>
  <si>
    <t xml:space="preserve">     -.2195     -.3223      .1551    -2.0781      .0424     -.6331     -.0115 </t>
  </si>
  <si>
    <t xml:space="preserve">     -.1150     -.3763      .1415    -2.6597      .0102     -.6598     -.0928 </t>
  </si>
  <si>
    <t xml:space="preserve">     -.0105     -.4303      .1313    -3.2763      .0018     -.6935     -.1671 </t>
  </si>
  <si>
    <t xml:space="preserve">      .0940     -.4843      .1255    -3.8588      .0003     -.7359     -.2328 </t>
  </si>
  <si>
    <t xml:space="preserve">      .1985     -.5384      .1246    -4.3209      .0001     -.7881     -.2887 </t>
  </si>
  <si>
    <t xml:space="preserve">      .3030     -.5924      .1287    -4.6031      .0000     -.8503     -.3345 </t>
  </si>
  <si>
    <t xml:space="preserve">      .4075     -.6464      .1374    -4.7059      .0000     -.9217     -.3711 </t>
  </si>
  <si>
    <t xml:space="preserve">      .5120     -.7004      .1498    -4.6756      .0000    -1.0007     -.4002 </t>
  </si>
  <si>
    <t xml:space="preserve">      .6165     -.7545      .1652    -4.5676      .0000    -1.0855     -.4234 </t>
  </si>
  <si>
    <t xml:space="preserve">      .7210     -.8085      .1827    -4.4244      .0000    -1.1747     -.4423 </t>
  </si>
  <si>
    <t xml:space="preserve">      .8255     -.8625      .2019    -4.2717      .0001    -1.2671     -.4579 </t>
  </si>
  <si>
    <t xml:space="preserve">      .9300     -.9165      .2223    -4.1231      .0001    -1.3620     -.4710</t>
  </si>
  <si>
    <t xml:space="preserve">negexp     Effect         se          t          p       LLCI       ULCI </t>
  </si>
  <si>
    <t xml:space="preserve">     -.5308     -.1613      .2088     -.7729      .4429     -.5797      .2570 </t>
  </si>
  <si>
    <t xml:space="preserve">     -.0600     -.4047      .1357    -2.9834      .0042     -.6766     -.1329 </t>
  </si>
  <si>
    <t xml:space="preserve">      .6000     -.7459      .1626    -4.5879      .0000    -1.0718     -.4201</t>
  </si>
  <si>
    <t>M (Mediator)</t>
  </si>
  <si>
    <t>W (Moderator)</t>
  </si>
  <si>
    <t xml:space="preserve">     -.4500     -.5308      .0836 </t>
  </si>
  <si>
    <t xml:space="preserve">     -.0350     -.5308      .0166 </t>
  </si>
  <si>
    <t xml:space="preserve">      .5224     -.5308     -.0733 </t>
  </si>
  <si>
    <t xml:space="preserve">     -.4500     -.0600      .1841 </t>
  </si>
  <si>
    <t xml:space="preserve">     -.0350     -.0600      .0161 </t>
  </si>
  <si>
    <t xml:space="preserve">      .5224     -.0600     -.2095 </t>
  </si>
  <si>
    <t xml:space="preserve">     -.4500      .6000      .3250 </t>
  </si>
  <si>
    <t xml:space="preserve">     -.0350      .6000      .0154 </t>
  </si>
  <si>
    <t xml:space="preserve">      .5224      .6000     -.4004</t>
  </si>
  <si>
    <t xml:space="preserve">Model 1 </t>
  </si>
  <si>
    <t>Model 2</t>
  </si>
  <si>
    <r>
      <t xml:space="preserve">Hayes, A. (2018). </t>
    </r>
    <r>
      <rPr>
        <i/>
        <sz val="11"/>
        <color theme="1"/>
        <rFont val="Calibri"/>
        <family val="2"/>
        <scheme val="minor"/>
      </rPr>
      <t>Introduction to Mediation, Moderation, and Conditional Process Analysis: A Regression-Based Approach.</t>
    </r>
    <r>
      <rPr>
        <sz val="11"/>
        <color theme="1"/>
        <rFont val="Calibri"/>
        <family val="2"/>
        <scheme val="minor"/>
      </rPr>
      <t xml:space="preserve"> New York: The Guildford Press.</t>
    </r>
  </si>
  <si>
    <t>Step 1: Fill out the variable names
Step 2: Copy/paste the "Conditional effects of the focal predictor at values of the moderator" data as values from the PROCESS output below.
Step 3: Adapt the graphs axes
Step 4: Controll the controll intervals</t>
  </si>
  <si>
    <t>Step 1: Fill out the variable names
Step 2: Copy/paste the "INDIRECT EFFECT" data as values from the PROCESS output below.
Step 3: Adapt the graphs' axes
Step 4: Control the confidence intervals</t>
  </si>
  <si>
    <r>
      <t>c'</t>
    </r>
    <r>
      <rPr>
        <i/>
        <vertAlign val="subscript"/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-&gt;</t>
    </r>
  </si>
  <si>
    <r>
      <t>a</t>
    </r>
    <r>
      <rPr>
        <i/>
        <vertAlign val="subscript"/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-&gt;</t>
    </r>
  </si>
  <si>
    <t>Step 1: Fill out the variable names
Step 2: Copy/paste as values (or use "Keep text only" option) the "Data for visualizing the conditional effect of the focal predictor" part from the PROCESS output below.
Step 3: Control the extremes of the IV and Moderator
Step 4: Adjust the extremes of the IV and Moderator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</si>
</sst>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"/>
    <numFmt numFmtId="165" formatCode="0.000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vertAlign val="subscript"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5" fillId="0" borderId="0" xfId="0" applyFont="1"/>
    <xf numFmtId="0" fontId="5" fillId="3" borderId="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 wrapText="1"/>
    </xf>
    <xf numFmtId="0" fontId="12" fillId="3" borderId="0" xfId="0" applyFont="1" applyFill="1"/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Protection="1">
      <protection hidden="1"/>
    </xf>
    <xf numFmtId="0" fontId="4" fillId="3" borderId="0" xfId="0" applyFont="1" applyFill="1"/>
    <xf numFmtId="0" fontId="11" fillId="3" borderId="0" xfId="0" applyFont="1" applyFill="1"/>
    <xf numFmtId="0" fontId="11" fillId="3" borderId="7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8" xfId="0" applyFont="1" applyFill="1" applyBorder="1"/>
    <xf numFmtId="0" fontId="11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3" borderId="0" xfId="0" applyFont="1" applyFill="1"/>
    <xf numFmtId="0" fontId="4" fillId="3" borderId="0" xfId="0" applyFont="1" applyFill="1" applyBorder="1" applyAlignment="1">
      <alignment horizontal="left" vertical="top" wrapText="1"/>
    </xf>
    <xf numFmtId="0" fontId="0" fillId="2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11" fillId="3" borderId="0" xfId="0" applyFont="1" applyFill="1" applyProtection="1">
      <protection hidden="1"/>
    </xf>
    <xf numFmtId="0" fontId="11" fillId="3" borderId="0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14" fillId="2" borderId="0" xfId="0" applyFont="1" applyFill="1"/>
    <xf numFmtId="0" fontId="0" fillId="3" borderId="0" xfId="0" applyFill="1"/>
    <xf numFmtId="0" fontId="0" fillId="3" borderId="0" xfId="0" applyFill="1" applyBorder="1"/>
    <xf numFmtId="0" fontId="15" fillId="3" borderId="0" xfId="0" applyFont="1" applyFill="1"/>
    <xf numFmtId="0" fontId="14" fillId="3" borderId="0" xfId="0" applyFont="1" applyFill="1"/>
    <xf numFmtId="164" fontId="5" fillId="3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12" fillId="3" borderId="0" xfId="0" applyFont="1" applyFill="1" applyProtection="1">
      <protection hidden="1"/>
    </xf>
    <xf numFmtId="0" fontId="11" fillId="2" borderId="0" xfId="0" applyFont="1" applyFill="1" applyBorder="1"/>
    <xf numFmtId="0" fontId="11" fillId="2" borderId="0" xfId="0" applyFont="1" applyFill="1" applyBorder="1" applyProtection="1">
      <protection locked="0"/>
    </xf>
    <xf numFmtId="0" fontId="5" fillId="3" borderId="0" xfId="0" applyFont="1" applyFill="1" applyAlignment="1">
      <alignment horizontal="left" vertical="center" wrapText="1"/>
    </xf>
    <xf numFmtId="165" fontId="4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4" fillId="2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3" borderId="0" xfId="0" applyFont="1" applyFill="1" applyAlignment="1">
      <alignment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21949266778766"/>
          <c:y val="0.13946642745606166"/>
          <c:w val="0.5229674428065858"/>
          <c:h val="0.71803803005636957"/>
        </c:manualLayout>
      </c:layout>
      <c:scatterChart>
        <c:scatterStyle val="lineMarker"/>
        <c:varyColors val="0"/>
        <c:ser>
          <c:idx val="1"/>
          <c:order val="0"/>
          <c:tx>
            <c:strRef>
              <c:f>ModerationEffect!$C$47</c:f>
              <c:strCache>
                <c:ptCount val="1"/>
                <c:pt idx="0">
                  <c:v>High NEGEXP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(ModerationEffect!$B$39,ModerationEffect!$B$41)</c:f>
              <c:numCache>
                <c:formatCode>General</c:formatCode>
                <c:ptCount val="2"/>
                <c:pt idx="0">
                  <c:v>-0.45</c:v>
                </c:pt>
                <c:pt idx="1">
                  <c:v>0.52239999999999998</c:v>
                </c:pt>
              </c:numCache>
            </c:numRef>
          </c:xVal>
          <c:yVal>
            <c:numRef>
              <c:f>(ModerationEffect!$D$39,ModerationEffect!$D$41)</c:f>
              <c:numCache>
                <c:formatCode>General</c:formatCode>
                <c:ptCount val="2"/>
                <c:pt idx="0">
                  <c:v>0.32500000000000001</c:v>
                </c:pt>
                <c:pt idx="1">
                  <c:v>-0.40039999999999998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BA-4B4B-9833-6111FFA9DBBB}"/>
            </c:ext>
          </c:extLst>
        </c:ser>
        <c:ser>
          <c:idx val="0"/>
          <c:order val="1"/>
          <c:tx>
            <c:strRef>
              <c:f>ModerationEffect!$C$46</c:f>
              <c:strCache>
                <c:ptCount val="1"/>
                <c:pt idx="0">
                  <c:v>Low NEGEXP</c:v>
                </c:pt>
              </c:strCache>
            </c:strRef>
          </c:tx>
          <c:spPr>
            <a:ln w="12700" cap="rnd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(ModerationEffect!$B$33,ModerationEffect!$B$35)</c:f>
              <c:numCache>
                <c:formatCode>General</c:formatCode>
                <c:ptCount val="2"/>
                <c:pt idx="0">
                  <c:v>-0.45</c:v>
                </c:pt>
                <c:pt idx="1">
                  <c:v>0.52239999999999998</c:v>
                </c:pt>
              </c:numCache>
            </c:numRef>
          </c:xVal>
          <c:yVal>
            <c:numRef>
              <c:f>(ModerationEffect!$D$33,ModerationEffect!$D$35)</c:f>
              <c:numCache>
                <c:formatCode>General</c:formatCode>
                <c:ptCount val="2"/>
                <c:pt idx="0">
                  <c:v>8.3599999999999994E-2</c:v>
                </c:pt>
                <c:pt idx="1">
                  <c:v>-7.3300000000000004E-2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A-4B4B-9833-6111FFA9D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819664"/>
        <c:axId val="963820224"/>
      </c:scatterChart>
      <c:valAx>
        <c:axId val="963819664"/>
        <c:scaling>
          <c:orientation val="minMax"/>
          <c:min val="-0.60000000000000009"/>
        </c:scaling>
        <c:delete val="0"/>
        <c:axPos val="b"/>
        <c:title>
          <c:tx>
            <c:strRef>
              <c:f>ModerationEffect!$C$7</c:f>
              <c:strCache>
                <c:ptCount val="1"/>
                <c:pt idx="0">
                  <c:v>NEGTONE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/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en-NL"/>
          </a:p>
        </c:txPr>
        <c:crossAx val="963820224"/>
        <c:crossesAt val="-0.60000000000000009"/>
        <c:crossBetween val="midCat"/>
      </c:valAx>
      <c:valAx>
        <c:axId val="963820224"/>
        <c:scaling>
          <c:orientation val="minMax"/>
        </c:scaling>
        <c:delete val="0"/>
        <c:axPos val="l"/>
        <c:title>
          <c:tx>
            <c:strRef>
              <c:f>ModerationEffect!$C$9</c:f>
              <c:strCache>
                <c:ptCount val="1"/>
                <c:pt idx="0">
                  <c:v>PERFORM</c:v>
                </c:pt>
              </c:strCache>
            </c:strRef>
          </c:tx>
          <c:layout>
            <c:manualLayout>
              <c:xMode val="edge"/>
              <c:yMode val="edge"/>
              <c:x val="3.3753180762855869E-2"/>
              <c:y val="0.52383914155840927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/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NL"/>
          </a:p>
        </c:txPr>
        <c:crossAx val="963819664"/>
        <c:crossesAt val="-0.60000000000000009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38378997575097"/>
          <c:y val="0.78224545049206851"/>
          <c:w val="0.29072410664264781"/>
          <c:h val="8.176878065373176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50"/>
          </a:pPr>
          <a:endParaRPr lang="en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NL"/>
    </a:p>
  </c:txPr>
  <c:printSettings>
    <c:headerFooter/>
    <c:pageMargins b="0.75" l="0.7" r="0.7" t="0.75" header="0.3" footer="0.3"/>
    <c:pageSetup paperSize="9" orientation="landscape" horizontalDpi="-4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82235496425016"/>
          <c:y val="9.3454005500308482E-2"/>
          <c:w val="0.54026043985881067"/>
          <c:h val="0.7836862523658646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ConditionalEffect!$H$89</c:f>
              <c:strCache>
                <c:ptCount val="1"/>
                <c:pt idx="0">
                  <c:v>95% CI Upper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32A8-4A9A-909D-ACF9FB45024D}"/>
              </c:ext>
            </c:extLst>
          </c:dPt>
          <c:xVal>
            <c:numRef>
              <c:f>ConditionalEffect!$B$90:$B$111</c:f>
              <c:numCache>
                <c:formatCode>General</c:formatCode>
                <c:ptCount val="22"/>
                <c:pt idx="0">
                  <c:v>-1.1599999999999999</c:v>
                </c:pt>
                <c:pt idx="1">
                  <c:v>-1.0555000000000001</c:v>
                </c:pt>
                <c:pt idx="2">
                  <c:v>-0.95099999999999996</c:v>
                </c:pt>
                <c:pt idx="3">
                  <c:v>-0.84650000000000003</c:v>
                </c:pt>
                <c:pt idx="4">
                  <c:v>-0.74199999999999999</c:v>
                </c:pt>
                <c:pt idx="5">
                  <c:v>-0.63749999999999996</c:v>
                </c:pt>
                <c:pt idx="6">
                  <c:v>-0.53300000000000003</c:v>
                </c:pt>
                <c:pt idx="7">
                  <c:v>-0.42849999999999999</c:v>
                </c:pt>
                <c:pt idx="8">
                  <c:v>-0.32400000000000001</c:v>
                </c:pt>
                <c:pt idx="9">
                  <c:v>-0.23369999999999999</c:v>
                </c:pt>
                <c:pt idx="10">
                  <c:v>-0.2195</c:v>
                </c:pt>
                <c:pt idx="11">
                  <c:v>-0.115</c:v>
                </c:pt>
                <c:pt idx="12">
                  <c:v>-1.0500000000000001E-2</c:v>
                </c:pt>
                <c:pt idx="13">
                  <c:v>9.4E-2</c:v>
                </c:pt>
                <c:pt idx="14">
                  <c:v>0.19850000000000001</c:v>
                </c:pt>
                <c:pt idx="15">
                  <c:v>0.30299999999999999</c:v>
                </c:pt>
                <c:pt idx="16">
                  <c:v>0.40749999999999997</c:v>
                </c:pt>
                <c:pt idx="17">
                  <c:v>0.51200000000000001</c:v>
                </c:pt>
                <c:pt idx="18">
                  <c:v>0.61650000000000005</c:v>
                </c:pt>
                <c:pt idx="19">
                  <c:v>0.72099999999999997</c:v>
                </c:pt>
                <c:pt idx="20">
                  <c:v>0.82550000000000001</c:v>
                </c:pt>
                <c:pt idx="21">
                  <c:v>0.93</c:v>
                </c:pt>
              </c:numCache>
            </c:numRef>
          </c:xVal>
          <c:yVal>
            <c:numRef>
              <c:f>ConditionalEffect!$H$90:$H$111</c:f>
              <c:numCache>
                <c:formatCode>General</c:formatCode>
                <c:ptCount val="22"/>
                <c:pt idx="0">
                  <c:v>0.85060000000000002</c:v>
                </c:pt>
                <c:pt idx="1">
                  <c:v>0.74980000000000002</c:v>
                </c:pt>
                <c:pt idx="2">
                  <c:v>0.64959999999999996</c:v>
                </c:pt>
                <c:pt idx="3">
                  <c:v>0.55020000000000002</c:v>
                </c:pt>
                <c:pt idx="4">
                  <c:v>0.45179999999999998</c:v>
                </c:pt>
                <c:pt idx="5">
                  <c:v>0.35460000000000003</c:v>
                </c:pt>
                <c:pt idx="6">
                  <c:v>0.25900000000000001</c:v>
                </c:pt>
                <c:pt idx="7">
                  <c:v>0.1656</c:v>
                </c:pt>
                <c:pt idx="8">
                  <c:v>7.51E-2</c:v>
                </c:pt>
                <c:pt idx="9">
                  <c:v>0</c:v>
                </c:pt>
                <c:pt idx="10">
                  <c:v>-1.15E-2</c:v>
                </c:pt>
                <c:pt idx="11">
                  <c:v>-9.2799999999999994E-2</c:v>
                </c:pt>
                <c:pt idx="12">
                  <c:v>-0.1671</c:v>
                </c:pt>
                <c:pt idx="13">
                  <c:v>-0.23280000000000001</c:v>
                </c:pt>
                <c:pt idx="14">
                  <c:v>-0.28870000000000001</c:v>
                </c:pt>
                <c:pt idx="15">
                  <c:v>-0.33450000000000002</c:v>
                </c:pt>
                <c:pt idx="16">
                  <c:v>-0.37109999999999999</c:v>
                </c:pt>
                <c:pt idx="17">
                  <c:v>-0.4002</c:v>
                </c:pt>
                <c:pt idx="18">
                  <c:v>-0.4234</c:v>
                </c:pt>
                <c:pt idx="19">
                  <c:v>-0.44230000000000003</c:v>
                </c:pt>
                <c:pt idx="20">
                  <c:v>-0.45789999999999997</c:v>
                </c:pt>
                <c:pt idx="21">
                  <c:v>-0.47099999999999997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A8-4A9A-909D-ACF9FB45024D}"/>
            </c:ext>
          </c:extLst>
        </c:ser>
        <c:ser>
          <c:idx val="0"/>
          <c:order val="1"/>
          <c:tx>
            <c:strRef>
              <c:f>ConditionalEffect!$C$89</c:f>
              <c:strCache>
                <c:ptCount val="1"/>
                <c:pt idx="0">
                  <c:v>Point Estimate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2A8-4A9A-909D-ACF9FB45024D}"/>
              </c:ext>
            </c:extLst>
          </c:dPt>
          <c:dPt>
            <c:idx val="2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2A8-4A9A-909D-ACF9FB45024D}"/>
              </c:ext>
            </c:extLst>
          </c:dPt>
          <c:dPt>
            <c:idx val="3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2A8-4A9A-909D-ACF9FB45024D}"/>
              </c:ext>
            </c:extLst>
          </c:dPt>
          <c:dPt>
            <c:idx val="4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2A8-4A9A-909D-ACF9FB45024D}"/>
              </c:ext>
            </c:extLst>
          </c:dPt>
          <c:xVal>
            <c:numRef>
              <c:f>ConditionalEffect!$B$90:$B$111</c:f>
              <c:numCache>
                <c:formatCode>General</c:formatCode>
                <c:ptCount val="22"/>
                <c:pt idx="0">
                  <c:v>-1.1599999999999999</c:v>
                </c:pt>
                <c:pt idx="1">
                  <c:v>-1.0555000000000001</c:v>
                </c:pt>
                <c:pt idx="2">
                  <c:v>-0.95099999999999996</c:v>
                </c:pt>
                <c:pt idx="3">
                  <c:v>-0.84650000000000003</c:v>
                </c:pt>
                <c:pt idx="4">
                  <c:v>-0.74199999999999999</c:v>
                </c:pt>
                <c:pt idx="5">
                  <c:v>-0.63749999999999996</c:v>
                </c:pt>
                <c:pt idx="6">
                  <c:v>-0.53300000000000003</c:v>
                </c:pt>
                <c:pt idx="7">
                  <c:v>-0.42849999999999999</c:v>
                </c:pt>
                <c:pt idx="8">
                  <c:v>-0.32400000000000001</c:v>
                </c:pt>
                <c:pt idx="9">
                  <c:v>-0.23369999999999999</c:v>
                </c:pt>
                <c:pt idx="10">
                  <c:v>-0.2195</c:v>
                </c:pt>
                <c:pt idx="11">
                  <c:v>-0.115</c:v>
                </c:pt>
                <c:pt idx="12">
                  <c:v>-1.0500000000000001E-2</c:v>
                </c:pt>
                <c:pt idx="13">
                  <c:v>9.4E-2</c:v>
                </c:pt>
                <c:pt idx="14">
                  <c:v>0.19850000000000001</c:v>
                </c:pt>
                <c:pt idx="15">
                  <c:v>0.30299999999999999</c:v>
                </c:pt>
                <c:pt idx="16">
                  <c:v>0.40749999999999997</c:v>
                </c:pt>
                <c:pt idx="17">
                  <c:v>0.51200000000000001</c:v>
                </c:pt>
                <c:pt idx="18">
                  <c:v>0.61650000000000005</c:v>
                </c:pt>
                <c:pt idx="19">
                  <c:v>0.72099999999999997</c:v>
                </c:pt>
                <c:pt idx="20">
                  <c:v>0.82550000000000001</c:v>
                </c:pt>
                <c:pt idx="21">
                  <c:v>0.93</c:v>
                </c:pt>
              </c:numCache>
            </c:numRef>
          </c:xVal>
          <c:yVal>
            <c:numRef>
              <c:f>ConditionalEffect!$C$90:$C$111</c:f>
              <c:numCache>
                <c:formatCode>General</c:formatCode>
                <c:ptCount val="22"/>
                <c:pt idx="0">
                  <c:v>0.16389999999999999</c:v>
                </c:pt>
                <c:pt idx="1">
                  <c:v>0.1099</c:v>
                </c:pt>
                <c:pt idx="2">
                  <c:v>5.5899999999999998E-2</c:v>
                </c:pt>
                <c:pt idx="3">
                  <c:v>1.9E-3</c:v>
                </c:pt>
                <c:pt idx="4">
                  <c:v>-5.2200000000000003E-2</c:v>
                </c:pt>
                <c:pt idx="5">
                  <c:v>-0.1062</c:v>
                </c:pt>
                <c:pt idx="6">
                  <c:v>-0.16020000000000001</c:v>
                </c:pt>
                <c:pt idx="7">
                  <c:v>-0.2142</c:v>
                </c:pt>
                <c:pt idx="8">
                  <c:v>-0.26829999999999998</c:v>
                </c:pt>
                <c:pt idx="9">
                  <c:v>-0.31490000000000001</c:v>
                </c:pt>
                <c:pt idx="10">
                  <c:v>-0.32229999999999998</c:v>
                </c:pt>
                <c:pt idx="11">
                  <c:v>-0.37630000000000002</c:v>
                </c:pt>
                <c:pt idx="12">
                  <c:v>-0.43030000000000002</c:v>
                </c:pt>
                <c:pt idx="13">
                  <c:v>-0.48430000000000001</c:v>
                </c:pt>
                <c:pt idx="14">
                  <c:v>-0.53839999999999999</c:v>
                </c:pt>
                <c:pt idx="15">
                  <c:v>-0.59240000000000004</c:v>
                </c:pt>
                <c:pt idx="16">
                  <c:v>-0.64639999999999997</c:v>
                </c:pt>
                <c:pt idx="17">
                  <c:v>-0.70040000000000002</c:v>
                </c:pt>
                <c:pt idx="18">
                  <c:v>-0.75449999999999995</c:v>
                </c:pt>
                <c:pt idx="19">
                  <c:v>-0.8085</c:v>
                </c:pt>
                <c:pt idx="20">
                  <c:v>-0.86250000000000004</c:v>
                </c:pt>
                <c:pt idx="21">
                  <c:v>-0.91649999999999998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2A8-4A9A-909D-ACF9FB45024D}"/>
            </c:ext>
          </c:extLst>
        </c:ser>
        <c:ser>
          <c:idx val="1"/>
          <c:order val="2"/>
          <c:tx>
            <c:strRef>
              <c:f>ConditionalEffect!$G$89</c:f>
              <c:strCache>
                <c:ptCount val="1"/>
                <c:pt idx="0">
                  <c:v>95% CI Lower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C-32A8-4A9A-909D-ACF9FB45024D}"/>
              </c:ext>
            </c:extLst>
          </c:dPt>
          <c:xVal>
            <c:numRef>
              <c:f>ConditionalEffect!$B$90:$B$111</c:f>
              <c:numCache>
                <c:formatCode>General</c:formatCode>
                <c:ptCount val="22"/>
                <c:pt idx="0">
                  <c:v>-1.1599999999999999</c:v>
                </c:pt>
                <c:pt idx="1">
                  <c:v>-1.0555000000000001</c:v>
                </c:pt>
                <c:pt idx="2">
                  <c:v>-0.95099999999999996</c:v>
                </c:pt>
                <c:pt idx="3">
                  <c:v>-0.84650000000000003</c:v>
                </c:pt>
                <c:pt idx="4">
                  <c:v>-0.74199999999999999</c:v>
                </c:pt>
                <c:pt idx="5">
                  <c:v>-0.63749999999999996</c:v>
                </c:pt>
                <c:pt idx="6">
                  <c:v>-0.53300000000000003</c:v>
                </c:pt>
                <c:pt idx="7">
                  <c:v>-0.42849999999999999</c:v>
                </c:pt>
                <c:pt idx="8">
                  <c:v>-0.32400000000000001</c:v>
                </c:pt>
                <c:pt idx="9">
                  <c:v>-0.23369999999999999</c:v>
                </c:pt>
                <c:pt idx="10">
                  <c:v>-0.2195</c:v>
                </c:pt>
                <c:pt idx="11">
                  <c:v>-0.115</c:v>
                </c:pt>
                <c:pt idx="12">
                  <c:v>-1.0500000000000001E-2</c:v>
                </c:pt>
                <c:pt idx="13">
                  <c:v>9.4E-2</c:v>
                </c:pt>
                <c:pt idx="14">
                  <c:v>0.19850000000000001</c:v>
                </c:pt>
                <c:pt idx="15">
                  <c:v>0.30299999999999999</c:v>
                </c:pt>
                <c:pt idx="16">
                  <c:v>0.40749999999999997</c:v>
                </c:pt>
                <c:pt idx="17">
                  <c:v>0.51200000000000001</c:v>
                </c:pt>
                <c:pt idx="18">
                  <c:v>0.61650000000000005</c:v>
                </c:pt>
                <c:pt idx="19">
                  <c:v>0.72099999999999997</c:v>
                </c:pt>
                <c:pt idx="20">
                  <c:v>0.82550000000000001</c:v>
                </c:pt>
                <c:pt idx="21">
                  <c:v>0.93</c:v>
                </c:pt>
              </c:numCache>
            </c:numRef>
          </c:xVal>
          <c:yVal>
            <c:numRef>
              <c:f>ConditionalEffect!$G$90:$G$111</c:f>
              <c:numCache>
                <c:formatCode>General</c:formatCode>
                <c:ptCount val="22"/>
                <c:pt idx="0">
                  <c:v>-0.52270000000000005</c:v>
                </c:pt>
                <c:pt idx="1">
                  <c:v>-0.53</c:v>
                </c:pt>
                <c:pt idx="2">
                  <c:v>-0.53790000000000004</c:v>
                </c:pt>
                <c:pt idx="3">
                  <c:v>-0.54649999999999999</c:v>
                </c:pt>
                <c:pt idx="4">
                  <c:v>-0.55610000000000004</c:v>
                </c:pt>
                <c:pt idx="5">
                  <c:v>-0.56689999999999996</c:v>
                </c:pt>
                <c:pt idx="6">
                  <c:v>-0.57940000000000003</c:v>
                </c:pt>
                <c:pt idx="7">
                  <c:v>-0.59399999999999997</c:v>
                </c:pt>
                <c:pt idx="8">
                  <c:v>-0.61160000000000003</c:v>
                </c:pt>
                <c:pt idx="9">
                  <c:v>-0.62990000000000002</c:v>
                </c:pt>
                <c:pt idx="10">
                  <c:v>-0.6331</c:v>
                </c:pt>
                <c:pt idx="11">
                  <c:v>-0.65980000000000005</c:v>
                </c:pt>
                <c:pt idx="12">
                  <c:v>-0.69350000000000001</c:v>
                </c:pt>
                <c:pt idx="13">
                  <c:v>-0.7359</c:v>
                </c:pt>
                <c:pt idx="14">
                  <c:v>-0.78810000000000002</c:v>
                </c:pt>
                <c:pt idx="15">
                  <c:v>-0.85029999999999994</c:v>
                </c:pt>
                <c:pt idx="16">
                  <c:v>-0.92169999999999996</c:v>
                </c:pt>
                <c:pt idx="17">
                  <c:v>-1.0006999999999999</c:v>
                </c:pt>
                <c:pt idx="18">
                  <c:v>-1.0854999999999999</c:v>
                </c:pt>
                <c:pt idx="19">
                  <c:v>-1.1747000000000001</c:v>
                </c:pt>
                <c:pt idx="20">
                  <c:v>-1.2670999999999999</c:v>
                </c:pt>
                <c:pt idx="21">
                  <c:v>-1.3620000000000001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32A8-4A9A-909D-ACF9FB45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919856"/>
        <c:axId val="962920416"/>
      </c:scatterChart>
      <c:valAx>
        <c:axId val="962919856"/>
        <c:scaling>
          <c:orientation val="minMax"/>
        </c:scaling>
        <c:delete val="0"/>
        <c:axPos val="b"/>
        <c:majorGridlines/>
        <c:title>
          <c:tx>
            <c:strRef>
              <c:f>ConditionalEffect!$C$9</c:f>
              <c:strCache>
                <c:ptCount val="1"/>
                <c:pt idx="0">
                  <c:v>NEGEXP</c:v>
                </c:pt>
              </c:strCache>
            </c:strRef>
          </c:tx>
          <c:overlay val="0"/>
          <c:txPr>
            <a:bodyPr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NL"/>
          </a:p>
        </c:txPr>
        <c:crossAx val="962920416"/>
        <c:crosses val="autoZero"/>
        <c:crossBetween val="midCat"/>
      </c:valAx>
      <c:valAx>
        <c:axId val="962920416"/>
        <c:scaling>
          <c:orientation val="minMax"/>
        </c:scaling>
        <c:delete val="0"/>
        <c:axPos val="l"/>
        <c:majorGridlines/>
        <c:title>
          <c:tx>
            <c:strRef>
              <c:f>ConditionalEffect!$B$1</c:f>
              <c:strCache>
                <c:ptCount val="1"/>
                <c:pt idx="0">
                  <c:v>Conditional effect of DYSFUNC on PERFORM at values of the moderator NEGEXP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NL"/>
          </a:p>
        </c:txPr>
        <c:crossAx val="962919856"/>
        <c:crossesAt val="-1.5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N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82235496425016"/>
          <c:y val="9.3454005500308482E-2"/>
          <c:w val="0.54026043985881067"/>
          <c:h val="0.783686252365864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ModeratedMediation!$F$35</c:f>
              <c:strCache>
                <c:ptCount val="1"/>
                <c:pt idx="0">
                  <c:v>95% CI Upper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154E-4FD2-A449-DD0DDF0FAEA3}"/>
              </c:ext>
            </c:extLst>
          </c:dPt>
          <c:xVal>
            <c:numRef>
              <c:f>ModeratedMediation!$B$36:$B$40</c:f>
              <c:numCache>
                <c:formatCode>General</c:formatCode>
                <c:ptCount val="5"/>
                <c:pt idx="0">
                  <c:v>-0.53080000000000005</c:v>
                </c:pt>
                <c:pt idx="1">
                  <c:v>-0.06</c:v>
                </c:pt>
                <c:pt idx="2">
                  <c:v>0.6</c:v>
                </c:pt>
              </c:numCache>
            </c:numRef>
          </c:xVal>
          <c:yVal>
            <c:numRef>
              <c:f>ModeratedMediation!$F$36:$F$40</c:f>
              <c:numCache>
                <c:formatCode>General</c:formatCode>
                <c:ptCount val="5"/>
                <c:pt idx="0">
                  <c:v>0.25700000000000001</c:v>
                </c:pt>
                <c:pt idx="1">
                  <c:v>-0.13289999999999999</c:v>
                </c:pt>
                <c:pt idx="2">
                  <c:v>-0.42009999999999997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54E-4FD2-A449-DD0DDF0FAEA3}"/>
            </c:ext>
          </c:extLst>
        </c:ser>
        <c:ser>
          <c:idx val="0"/>
          <c:order val="1"/>
          <c:tx>
            <c:strRef>
              <c:f>ModeratedMediation!$C$35</c:f>
              <c:strCache>
                <c:ptCount val="1"/>
                <c:pt idx="0">
                  <c:v>Conditional Indirect Effect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54E-4FD2-A449-DD0DDF0FAEA3}"/>
              </c:ext>
            </c:extLst>
          </c:dPt>
          <c:dPt>
            <c:idx val="2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54E-4FD2-A449-DD0DDF0FAEA3}"/>
              </c:ext>
            </c:extLst>
          </c:dPt>
          <c:dPt>
            <c:idx val="3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54E-4FD2-A449-DD0DDF0FAEA3}"/>
              </c:ext>
            </c:extLst>
          </c:dPt>
          <c:dPt>
            <c:idx val="4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54E-4FD2-A449-DD0DDF0FAEA3}"/>
              </c:ext>
            </c:extLst>
          </c:dPt>
          <c:xVal>
            <c:numRef>
              <c:f>ModeratedMediation!$B$36:$B$40</c:f>
              <c:numCache>
                <c:formatCode>General</c:formatCode>
                <c:ptCount val="5"/>
                <c:pt idx="0">
                  <c:v>-0.53080000000000005</c:v>
                </c:pt>
                <c:pt idx="1">
                  <c:v>-0.06</c:v>
                </c:pt>
                <c:pt idx="2">
                  <c:v>0.6</c:v>
                </c:pt>
              </c:numCache>
            </c:numRef>
          </c:xVal>
          <c:yVal>
            <c:numRef>
              <c:f>ModeratedMediation!$C$36:$C$40</c:f>
              <c:numCache>
                <c:formatCode>General</c:formatCode>
                <c:ptCount val="5"/>
                <c:pt idx="0">
                  <c:v>-0.1613</c:v>
                </c:pt>
                <c:pt idx="1">
                  <c:v>-0.4047</c:v>
                </c:pt>
                <c:pt idx="2">
                  <c:v>-0.74590000000000001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54E-4FD2-A449-DD0DDF0FAEA3}"/>
            </c:ext>
          </c:extLst>
        </c:ser>
        <c:ser>
          <c:idx val="2"/>
          <c:order val="2"/>
          <c:tx>
            <c:strRef>
              <c:f>ModeratedMediation!$E$35</c:f>
              <c:strCache>
                <c:ptCount val="1"/>
                <c:pt idx="0">
                  <c:v>95% CI Lower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154E-4FD2-A449-DD0DDF0FAEA3}"/>
              </c:ext>
            </c:extLst>
          </c:dPt>
          <c:xVal>
            <c:numRef>
              <c:f>ModeratedMediation!$B$36:$B$40</c:f>
              <c:numCache>
                <c:formatCode>General</c:formatCode>
                <c:ptCount val="5"/>
                <c:pt idx="0">
                  <c:v>-0.53080000000000005</c:v>
                </c:pt>
                <c:pt idx="1">
                  <c:v>-0.06</c:v>
                </c:pt>
                <c:pt idx="2">
                  <c:v>0.6</c:v>
                </c:pt>
              </c:numCache>
            </c:numRef>
          </c:xVal>
          <c:yVal>
            <c:numRef>
              <c:f>ModeratedMediation!$E$36:$E$40</c:f>
              <c:numCache>
                <c:formatCode>General</c:formatCode>
                <c:ptCount val="5"/>
                <c:pt idx="0">
                  <c:v>-0.57969999999999999</c:v>
                </c:pt>
                <c:pt idx="1">
                  <c:v>-0.67659999999999998</c:v>
                </c:pt>
                <c:pt idx="2">
                  <c:v>-1.0718000000000001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154E-4FD2-A449-DD0DDF0FA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926672"/>
        <c:axId val="963927232"/>
      </c:scatterChart>
      <c:valAx>
        <c:axId val="963926672"/>
        <c:scaling>
          <c:orientation val="minMax"/>
          <c:max val="0.70000000000000007"/>
        </c:scaling>
        <c:delete val="0"/>
        <c:axPos val="b"/>
        <c:majorGridlines/>
        <c:title>
          <c:tx>
            <c:strRef>
              <c:f>ModeratedMediation!$C$9</c:f>
              <c:strCache>
                <c:ptCount val="1"/>
                <c:pt idx="0">
                  <c:v>NEGEXP</c:v>
                </c:pt>
              </c:strCache>
            </c:strRef>
          </c:tx>
          <c:overlay val="0"/>
          <c:txPr>
            <a:bodyPr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NL"/>
          </a:p>
        </c:txPr>
        <c:crossAx val="963927232"/>
        <c:crosses val="autoZero"/>
        <c:crossBetween val="midCat"/>
      </c:valAx>
      <c:valAx>
        <c:axId val="963927232"/>
        <c:scaling>
          <c:orientation val="minMax"/>
        </c:scaling>
        <c:delete val="0"/>
        <c:axPos val="l"/>
        <c:majorGridlines/>
        <c:title>
          <c:tx>
            <c:strRef>
              <c:f>ModeratedMediation!$B$1</c:f>
              <c:strCache>
                <c:ptCount val="1"/>
                <c:pt idx="0">
                  <c:v>Conditional indirect effect of DYSFUNC on PERFORM at values of the moderator NEGEXP through NEGTONE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NL"/>
          </a:p>
        </c:txPr>
        <c:crossAx val="963926672"/>
        <c:crossesAt val="-0.70000000000000007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N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28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D866A1-AF9D-4FBE-A690-9DB201034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657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0</xdr:rowOff>
    </xdr:from>
    <xdr:to>
      <xdr:col>16</xdr:col>
      <xdr:colOff>395288</xdr:colOff>
      <xdr:row>26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D69CC93-E5BF-4A5A-BCA5-33963E5D4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0.10286</cdr:x>
      <cdr:y>0.02743</cdr:y>
    </cdr:from>
    <cdr:to>
      <cdr:x>0.70034</cdr:x>
      <cdr:y>0.16456</cdr:y>
    </cdr:to>
    <cdr:sp macro="" textlink="#REF!">
      <cdr:nvSpPr>
        <cdr:cNvPr id="2" name="TextBox 1"/>
        <cdr:cNvSpPr txBox="1"/>
      </cdr:nvSpPr>
      <cdr:spPr>
        <a:xfrm xmlns:a="http://schemas.openxmlformats.org/drawingml/2006/main">
          <a:off x="647718" y="168650"/>
          <a:ext cx="3762381" cy="843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ctr" anchorCtr="1">
          <a:noAutofit/>
        </a:bodyPr>
        <a:lstStyle xmlns:a="http://schemas.openxmlformats.org/drawingml/2006/main"/>
        <a:p xmlns:a="http://schemas.openxmlformats.org/drawingml/2006/main">
          <a:pPr algn="ctr"/>
          <a:fld id="{5902C678-2478-4231-B74E-3A0387CC1376}" type="TxLink">
            <a:rPr lang="en-US" sz="1000" b="1" i="0" u="none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pPr algn="ctr"/>
            <a:t>Moderation of the effect of NEGTONE on PERFORM at values of the moderator NEGEXP</a:t>
          </a:fld>
          <a:endParaRPr lang="nl-NL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471488</xdr:colOff>
      <xdr:row>1</xdr:row>
      <xdr:rowOff>147639</xdr:rowOff>
    </xdr:from>
    <xdr:to>
      <xdr:col>13</xdr:col>
      <xdr:colOff>528638</xdr:colOff>
      <xdr:row>17</xdr:row>
      <xdr:rowOff>109537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261938</xdr:colOff>
      <xdr:row>1</xdr:row>
      <xdr:rowOff>52387</xdr:rowOff>
    </xdr:from>
    <xdr:to>
      <xdr:col>13</xdr:col>
      <xdr:colOff>319088</xdr:colOff>
      <xdr:row>18</xdr:row>
      <xdr:rowOff>85724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73879-CC48-4271-BA65-DBB981C7F32C}">
  <dimension ref="A1"/>
  <sheetViews>
    <sheetView workbookViewId="0">
      <selection activeCell="Q8" sqref="Q8"/>
    </sheetView>
  </sheetViews>
  <sheetFormatPr defaultRowHeight="15.75" x14ac:dyDescent="0.5"/>
  <cols>
    <col min="1" max="16384" width="9" style="5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3B70-A617-4EB5-8390-5FC0691B5FC3}">
  <dimension ref="B1:F47"/>
  <sheetViews>
    <sheetView zoomScaleNormal="100" workbookViewId="0">
      <selection activeCell="D37" sqref="D37"/>
    </sheetView>
  </sheetViews>
  <sheetFormatPr defaultRowHeight="15.75" x14ac:dyDescent="0.5"/>
  <cols>
    <col min="1" max="1" width="5.25" style="26" customWidth="1"/>
    <col min="2" max="2" width="16.5" style="26" customWidth="1"/>
    <col min="3" max="3" width="10.75" style="26" bestFit="1" customWidth="1"/>
    <col min="4" max="4" width="17.625" style="26" bestFit="1" customWidth="1"/>
    <col min="5" max="5" width="12.25" style="26" customWidth="1"/>
    <col min="6" max="6" width="11.5" style="26" customWidth="1"/>
    <col min="7" max="7" width="12" style="26" customWidth="1"/>
    <col min="8" max="9" width="13.25" style="26" customWidth="1"/>
    <col min="10" max="16384" width="9" style="26"/>
  </cols>
  <sheetData>
    <row r="1" spans="2:6" ht="18" x14ac:dyDescent="0.55000000000000004">
      <c r="B1" s="21" t="str">
        <f>"Moderation of the effect of " &amp;C7 &amp;" on " &amp;C9 &amp;" at values of the moderator "&amp;C8</f>
        <v>Moderation of the effect of NEGTONE on PERFORM at values of the moderator NEGEXP</v>
      </c>
    </row>
    <row r="2" spans="2:6" ht="16.149999999999999" thickBot="1" x14ac:dyDescent="0.55000000000000004">
      <c r="B2" s="27"/>
    </row>
    <row r="3" spans="2:6" x14ac:dyDescent="0.5">
      <c r="B3" s="28" t="s">
        <v>32</v>
      </c>
      <c r="C3" s="29"/>
      <c r="D3" s="29"/>
      <c r="E3" s="29"/>
      <c r="F3" s="30"/>
    </row>
    <row r="4" spans="2:6" ht="94.15" customHeight="1" thickBot="1" x14ac:dyDescent="0.55000000000000004">
      <c r="B4" s="70" t="s">
        <v>113</v>
      </c>
      <c r="C4" s="71"/>
      <c r="D4" s="71"/>
      <c r="E4" s="71"/>
      <c r="F4" s="72"/>
    </row>
    <row r="5" spans="2:6" x14ac:dyDescent="0.5">
      <c r="B5" s="31"/>
      <c r="C5" s="32"/>
    </row>
    <row r="6" spans="2:6" x14ac:dyDescent="0.5">
      <c r="B6" s="27" t="s">
        <v>37</v>
      </c>
      <c r="C6" s="33"/>
    </row>
    <row r="7" spans="2:6" x14ac:dyDescent="0.5">
      <c r="B7" s="33" t="s">
        <v>95</v>
      </c>
      <c r="C7" s="24" t="s">
        <v>54</v>
      </c>
      <c r="D7" s="24"/>
      <c r="E7" s="24"/>
    </row>
    <row r="8" spans="2:6" x14ac:dyDescent="0.5">
      <c r="B8" s="33" t="s">
        <v>96</v>
      </c>
      <c r="C8" s="56" t="s">
        <v>55</v>
      </c>
      <c r="D8" s="24"/>
      <c r="E8" s="24"/>
    </row>
    <row r="9" spans="2:6" x14ac:dyDescent="0.5">
      <c r="B9" s="33" t="s">
        <v>34</v>
      </c>
      <c r="C9" s="56" t="s">
        <v>53</v>
      </c>
      <c r="D9" s="24"/>
      <c r="E9" s="24"/>
    </row>
    <row r="10" spans="2:6" x14ac:dyDescent="0.5">
      <c r="B10" s="31"/>
      <c r="C10" s="32"/>
    </row>
    <row r="11" spans="2:6" x14ac:dyDescent="0.5">
      <c r="B11" s="27" t="s">
        <v>38</v>
      </c>
    </row>
    <row r="12" spans="2:6" x14ac:dyDescent="0.5">
      <c r="B12" s="24" t="s">
        <v>97</v>
      </c>
      <c r="C12" s="24"/>
    </row>
    <row r="13" spans="2:6" x14ac:dyDescent="0.5">
      <c r="B13" s="24" t="s">
        <v>98</v>
      </c>
      <c r="C13" s="24"/>
    </row>
    <row r="14" spans="2:6" x14ac:dyDescent="0.5">
      <c r="B14" s="24" t="s">
        <v>99</v>
      </c>
      <c r="C14" s="24"/>
    </row>
    <row r="15" spans="2:6" x14ac:dyDescent="0.5">
      <c r="B15" s="24" t="s">
        <v>100</v>
      </c>
      <c r="C15" s="24"/>
    </row>
    <row r="16" spans="2:6" x14ac:dyDescent="0.5">
      <c r="B16" s="24" t="s">
        <v>101</v>
      </c>
      <c r="C16" s="24"/>
    </row>
    <row r="17" spans="2:5" x14ac:dyDescent="0.5">
      <c r="B17" s="24" t="s">
        <v>102</v>
      </c>
      <c r="C17" s="24"/>
    </row>
    <row r="18" spans="2:5" x14ac:dyDescent="0.5">
      <c r="B18" s="24" t="s">
        <v>103</v>
      </c>
      <c r="C18" s="24"/>
    </row>
    <row r="19" spans="2:5" x14ac:dyDescent="0.5">
      <c r="B19" s="24" t="s">
        <v>104</v>
      </c>
      <c r="C19" s="24"/>
    </row>
    <row r="20" spans="2:5" x14ac:dyDescent="0.5">
      <c r="B20" s="24" t="s">
        <v>105</v>
      </c>
      <c r="C20" s="24"/>
    </row>
    <row r="22" spans="2:5" x14ac:dyDescent="0.5">
      <c r="B22" s="26" t="str">
        <f t="shared" ref="B22:B31" si="0">TRIM(SUBSTITUTE(B12,CHAR(160)," "))</f>
        <v>-.4500 -.5308 .0836</v>
      </c>
      <c r="C22" s="25" t="str">
        <f>RIGHT(B22, LEN(B22)-FIND(" ",B22))</f>
        <v>-.5308 .0836</v>
      </c>
      <c r="D22" s="25" t="str">
        <f t="shared" ref="D22:D30" si="1">RIGHT(C22, LEN(C22)-FIND(" ",C22))</f>
        <v>.0836</v>
      </c>
    </row>
    <row r="23" spans="2:5" x14ac:dyDescent="0.5">
      <c r="B23" s="26" t="str">
        <f t="shared" si="0"/>
        <v>-.0350 -.5308 .0166</v>
      </c>
      <c r="C23" s="25" t="str">
        <f t="shared" ref="C23:C30" si="2">RIGHT(B23, LEN(B23)-FIND(" ",B23))</f>
        <v>-.5308 .0166</v>
      </c>
      <c r="D23" s="25" t="str">
        <f t="shared" si="1"/>
        <v>.0166</v>
      </c>
    </row>
    <row r="24" spans="2:5" x14ac:dyDescent="0.5">
      <c r="B24" s="26" t="str">
        <f t="shared" si="0"/>
        <v>.5224 -.5308 -.0733</v>
      </c>
      <c r="C24" s="25" t="str">
        <f t="shared" si="2"/>
        <v>-.5308 -.0733</v>
      </c>
      <c r="D24" s="25" t="str">
        <f t="shared" si="1"/>
        <v>-.0733</v>
      </c>
    </row>
    <row r="25" spans="2:5" x14ac:dyDescent="0.5">
      <c r="B25" s="26" t="str">
        <f t="shared" si="0"/>
        <v>-.4500 -.0600 .1841</v>
      </c>
      <c r="C25" s="25" t="str">
        <f t="shared" si="2"/>
        <v>-.0600 .1841</v>
      </c>
      <c r="D25" s="25" t="str">
        <f t="shared" si="1"/>
        <v>.1841</v>
      </c>
    </row>
    <row r="26" spans="2:5" x14ac:dyDescent="0.5">
      <c r="B26" s="26" t="str">
        <f t="shared" si="0"/>
        <v>-.0350 -.0600 .0161</v>
      </c>
      <c r="C26" s="25" t="str">
        <f t="shared" si="2"/>
        <v>-.0600 .0161</v>
      </c>
      <c r="D26" s="25" t="str">
        <f t="shared" si="1"/>
        <v>.0161</v>
      </c>
    </row>
    <row r="27" spans="2:5" x14ac:dyDescent="0.5">
      <c r="B27" s="26" t="str">
        <f t="shared" si="0"/>
        <v>.5224 -.0600 -.2095</v>
      </c>
      <c r="C27" s="25" t="str">
        <f t="shared" si="2"/>
        <v>-.0600 -.2095</v>
      </c>
      <c r="D27" s="25" t="str">
        <f t="shared" si="1"/>
        <v>-.2095</v>
      </c>
    </row>
    <row r="28" spans="2:5" x14ac:dyDescent="0.5">
      <c r="B28" s="26" t="str">
        <f t="shared" si="0"/>
        <v>-.4500 .6000 .3250</v>
      </c>
      <c r="C28" s="25" t="str">
        <f t="shared" si="2"/>
        <v>.6000 .3250</v>
      </c>
      <c r="D28" s="25" t="str">
        <f t="shared" si="1"/>
        <v>.3250</v>
      </c>
    </row>
    <row r="29" spans="2:5" x14ac:dyDescent="0.5">
      <c r="B29" s="26" t="str">
        <f t="shared" si="0"/>
        <v>-.0350 .6000 .0154</v>
      </c>
      <c r="C29" s="25" t="str">
        <f t="shared" si="2"/>
        <v>.6000 .0154</v>
      </c>
      <c r="D29" s="25" t="str">
        <f t="shared" si="1"/>
        <v>.0154</v>
      </c>
    </row>
    <row r="30" spans="2:5" x14ac:dyDescent="0.5">
      <c r="B30" s="26" t="str">
        <f t="shared" si="0"/>
        <v>.5224 .6000 -.4004</v>
      </c>
      <c r="C30" s="25" t="str">
        <f t="shared" si="2"/>
        <v>.6000 -.4004</v>
      </c>
      <c r="D30" s="25" t="str">
        <f t="shared" si="1"/>
        <v>-.4004</v>
      </c>
    </row>
    <row r="31" spans="2:5" x14ac:dyDescent="0.5">
      <c r="B31" s="26" t="str">
        <f t="shared" si="0"/>
        <v/>
      </c>
      <c r="C31" s="25"/>
      <c r="D31" s="25"/>
    </row>
    <row r="32" spans="2:5" x14ac:dyDescent="0.5">
      <c r="B32" s="27" t="s">
        <v>35</v>
      </c>
      <c r="C32" s="25"/>
      <c r="D32" s="25"/>
      <c r="E32" s="25"/>
    </row>
    <row r="33" spans="2:6" x14ac:dyDescent="0.5">
      <c r="B33" s="25">
        <f t="shared" ref="B33:C41" si="3">ROUND(LEFT(B22,FIND(" ",B22)-1),4)</f>
        <v>-0.45</v>
      </c>
      <c r="C33" s="25">
        <f t="shared" si="3"/>
        <v>-0.53080000000000005</v>
      </c>
      <c r="D33" s="25">
        <f t="shared" ref="D33:D41" si="4">ROUND(D22,4)</f>
        <v>8.3599999999999994E-2</v>
      </c>
      <c r="E33" s="26" t="s">
        <v>17</v>
      </c>
      <c r="F33" s="27" t="s">
        <v>18</v>
      </c>
    </row>
    <row r="34" spans="2:6" x14ac:dyDescent="0.5">
      <c r="B34" s="25">
        <f t="shared" si="3"/>
        <v>-3.5000000000000003E-2</v>
      </c>
      <c r="C34" s="25">
        <f t="shared" si="3"/>
        <v>-0.53080000000000005</v>
      </c>
      <c r="D34" s="25">
        <f t="shared" si="4"/>
        <v>1.66E-2</v>
      </c>
    </row>
    <row r="35" spans="2:6" x14ac:dyDescent="0.5">
      <c r="B35" s="25">
        <f t="shared" si="3"/>
        <v>0.52239999999999998</v>
      </c>
      <c r="C35" s="25">
        <f t="shared" si="3"/>
        <v>-0.53080000000000005</v>
      </c>
      <c r="D35" s="25">
        <f t="shared" si="4"/>
        <v>-7.3300000000000004E-2</v>
      </c>
      <c r="E35" s="35" t="s">
        <v>17</v>
      </c>
      <c r="F35" s="27" t="s">
        <v>19</v>
      </c>
    </row>
    <row r="36" spans="2:6" x14ac:dyDescent="0.5">
      <c r="B36" s="25">
        <f t="shared" si="3"/>
        <v>-0.45</v>
      </c>
      <c r="C36" s="25">
        <f t="shared" si="3"/>
        <v>-0.06</v>
      </c>
      <c r="D36" s="25">
        <f t="shared" si="4"/>
        <v>0.18410000000000001</v>
      </c>
    </row>
    <row r="37" spans="2:6" x14ac:dyDescent="0.5">
      <c r="B37" s="25">
        <f t="shared" si="3"/>
        <v>-3.5000000000000003E-2</v>
      </c>
      <c r="C37" s="25">
        <f t="shared" si="3"/>
        <v>-0.06</v>
      </c>
      <c r="D37" s="25">
        <f t="shared" si="4"/>
        <v>1.61E-2</v>
      </c>
    </row>
    <row r="38" spans="2:6" x14ac:dyDescent="0.5">
      <c r="B38" s="25">
        <f t="shared" si="3"/>
        <v>0.52239999999999998</v>
      </c>
      <c r="C38" s="25">
        <f t="shared" si="3"/>
        <v>-0.06</v>
      </c>
      <c r="D38" s="25">
        <f t="shared" si="4"/>
        <v>-0.20949999999999999</v>
      </c>
    </row>
    <row r="39" spans="2:6" x14ac:dyDescent="0.5">
      <c r="B39" s="25">
        <f t="shared" si="3"/>
        <v>-0.45</v>
      </c>
      <c r="C39" s="25">
        <f t="shared" si="3"/>
        <v>0.6</v>
      </c>
      <c r="D39" s="25">
        <f t="shared" si="4"/>
        <v>0.32500000000000001</v>
      </c>
      <c r="E39" s="26" t="s">
        <v>17</v>
      </c>
      <c r="F39" s="27" t="s">
        <v>20</v>
      </c>
    </row>
    <row r="40" spans="2:6" x14ac:dyDescent="0.5">
      <c r="B40" s="25">
        <f t="shared" si="3"/>
        <v>-3.5000000000000003E-2</v>
      </c>
      <c r="C40" s="25">
        <f t="shared" si="3"/>
        <v>0.6</v>
      </c>
      <c r="D40" s="25">
        <f t="shared" si="4"/>
        <v>1.54E-2</v>
      </c>
      <c r="F40" s="27"/>
    </row>
    <row r="41" spans="2:6" x14ac:dyDescent="0.5">
      <c r="B41" s="25">
        <f t="shared" si="3"/>
        <v>0.52239999999999998</v>
      </c>
      <c r="C41" s="25">
        <f t="shared" si="3"/>
        <v>0.6</v>
      </c>
      <c r="D41" s="25">
        <f t="shared" si="4"/>
        <v>-0.40039999999999998</v>
      </c>
      <c r="E41" s="26" t="s">
        <v>17</v>
      </c>
      <c r="F41" s="27" t="s">
        <v>21</v>
      </c>
    </row>
    <row r="44" spans="2:6" x14ac:dyDescent="0.5">
      <c r="B44" s="27" t="s">
        <v>36</v>
      </c>
    </row>
    <row r="45" spans="2:6" ht="31.5" x14ac:dyDescent="0.5">
      <c r="D45" s="69" t="str">
        <f>CONCATENATE("Low ",C7)</f>
        <v>Low NEGTONE</v>
      </c>
      <c r="E45" s="69" t="str">
        <f>CONCATENATE("High ", C7)</f>
        <v>High NEGTONE</v>
      </c>
    </row>
    <row r="46" spans="2:6" x14ac:dyDescent="0.5">
      <c r="C46" s="33" t="str">
        <f>CONCATENATE("Low ", C8)</f>
        <v>Low NEGEXP</v>
      </c>
      <c r="D46" s="24">
        <f>D33</f>
        <v>8.3599999999999994E-2</v>
      </c>
      <c r="E46" s="24">
        <f>D39</f>
        <v>0.32500000000000001</v>
      </c>
    </row>
    <row r="47" spans="2:6" x14ac:dyDescent="0.5">
      <c r="C47" s="33" t="str">
        <f xml:space="preserve"> CONCATENATE("High ", C8)</f>
        <v>High NEGEXP</v>
      </c>
      <c r="D47" s="24">
        <f>D39</f>
        <v>0.32500000000000001</v>
      </c>
      <c r="E47" s="24">
        <f>D41</f>
        <v>-0.40039999999999998</v>
      </c>
    </row>
  </sheetData>
  <mergeCells count="1">
    <mergeCell ref="B4:F4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26"/>
  <sheetViews>
    <sheetView workbookViewId="0">
      <selection activeCell="B5" sqref="B5"/>
    </sheetView>
  </sheetViews>
  <sheetFormatPr defaultRowHeight="15.75" x14ac:dyDescent="0.5"/>
  <cols>
    <col min="1" max="1" width="2.6875" style="26" customWidth="1"/>
    <col min="2" max="2" width="11.875" style="26" customWidth="1"/>
    <col min="3" max="5" width="9" style="26"/>
    <col min="6" max="6" width="9.625" style="26" customWidth="1"/>
    <col min="7" max="7" width="11" style="26" customWidth="1"/>
    <col min="8" max="9" width="9" style="26"/>
    <col min="10" max="10" width="44.875" style="26" customWidth="1"/>
    <col min="11" max="16384" width="9" style="26"/>
  </cols>
  <sheetData>
    <row r="1" spans="2:9" ht="18" x14ac:dyDescent="0.55000000000000004">
      <c r="B1" s="21" t="str">
        <f>"Conditional effect of " &amp;C7 &amp;" on " &amp;C8 &amp;" at values of the moderator "&amp;C9</f>
        <v>Conditional effect of DYSFUNC on PERFORM at values of the moderator NEGEXP</v>
      </c>
      <c r="H1" s="25"/>
    </row>
    <row r="2" spans="2:9" ht="16.149999999999999" thickBot="1" x14ac:dyDescent="0.55000000000000004">
      <c r="H2" s="25"/>
    </row>
    <row r="3" spans="2:9" x14ac:dyDescent="0.5">
      <c r="B3" s="28" t="s">
        <v>32</v>
      </c>
      <c r="C3" s="39"/>
      <c r="D3" s="39"/>
      <c r="E3" s="39"/>
      <c r="F3" s="39"/>
      <c r="G3" s="40"/>
      <c r="I3" s="27"/>
    </row>
    <row r="4" spans="2:9" ht="77.650000000000006" customHeight="1" thickBot="1" x14ac:dyDescent="0.55000000000000004">
      <c r="B4" s="70" t="s">
        <v>109</v>
      </c>
      <c r="C4" s="71"/>
      <c r="D4" s="71"/>
      <c r="E4" s="71"/>
      <c r="F4" s="71"/>
      <c r="G4" s="72"/>
      <c r="I4" s="27"/>
    </row>
    <row r="5" spans="2:9" x14ac:dyDescent="0.5">
      <c r="B5" s="36"/>
      <c r="C5" s="36"/>
      <c r="D5" s="36"/>
      <c r="E5" s="36"/>
      <c r="F5" s="36"/>
      <c r="I5" s="27"/>
    </row>
    <row r="6" spans="2:9" x14ac:dyDescent="0.5">
      <c r="B6" s="27" t="s">
        <v>37</v>
      </c>
      <c r="C6" s="36"/>
      <c r="D6" s="36"/>
      <c r="E6" s="36"/>
      <c r="F6" s="36"/>
      <c r="I6" s="27"/>
    </row>
    <row r="7" spans="2:9" x14ac:dyDescent="0.5">
      <c r="B7" s="45" t="s">
        <v>33</v>
      </c>
      <c r="C7" s="24" t="s">
        <v>52</v>
      </c>
      <c r="D7" s="63"/>
      <c r="E7" s="63"/>
      <c r="F7" s="36"/>
      <c r="I7" s="27"/>
    </row>
    <row r="8" spans="2:9" x14ac:dyDescent="0.5">
      <c r="B8" s="45" t="s">
        <v>34</v>
      </c>
      <c r="C8" s="24" t="s">
        <v>53</v>
      </c>
      <c r="D8" s="63"/>
      <c r="E8" s="63"/>
      <c r="F8" s="36"/>
      <c r="I8" s="27"/>
    </row>
    <row r="9" spans="2:9" x14ac:dyDescent="0.5">
      <c r="B9" s="45" t="s">
        <v>39</v>
      </c>
      <c r="C9" s="24" t="s">
        <v>55</v>
      </c>
      <c r="D9" s="63"/>
      <c r="E9" s="63"/>
      <c r="F9" s="36"/>
      <c r="I9" s="27"/>
    </row>
    <row r="10" spans="2:9" x14ac:dyDescent="0.5">
      <c r="B10" s="36"/>
      <c r="C10" s="36"/>
      <c r="D10" s="36"/>
      <c r="E10" s="36"/>
      <c r="F10" s="36"/>
      <c r="I10" s="27"/>
    </row>
    <row r="11" spans="2:9" x14ac:dyDescent="0.5">
      <c r="B11" s="27" t="s">
        <v>38</v>
      </c>
      <c r="C11" s="27"/>
      <c r="D11" s="27"/>
      <c r="E11" s="27"/>
      <c r="F11" s="27"/>
      <c r="G11" s="27"/>
      <c r="H11" s="25"/>
      <c r="I11" s="27"/>
    </row>
    <row r="12" spans="2:9" x14ac:dyDescent="0.5">
      <c r="B12" s="37" t="s">
        <v>68</v>
      </c>
      <c r="C12" s="22"/>
      <c r="D12" s="22"/>
      <c r="E12" s="22"/>
      <c r="F12" s="22"/>
      <c r="G12" s="23"/>
      <c r="H12" s="25"/>
      <c r="I12" s="27"/>
    </row>
    <row r="13" spans="2:9" x14ac:dyDescent="0.5">
      <c r="B13" s="37" t="s">
        <v>69</v>
      </c>
      <c r="C13" s="22"/>
      <c r="D13" s="22"/>
      <c r="E13" s="22"/>
      <c r="F13" s="22"/>
      <c r="G13" s="23"/>
      <c r="H13" s="25"/>
    </row>
    <row r="14" spans="2:9" x14ac:dyDescent="0.5">
      <c r="B14" s="37" t="s">
        <v>70</v>
      </c>
      <c r="C14" s="22"/>
      <c r="D14" s="22"/>
      <c r="E14" s="22"/>
      <c r="F14" s="22"/>
      <c r="G14" s="23"/>
      <c r="H14" s="25"/>
    </row>
    <row r="15" spans="2:9" x14ac:dyDescent="0.5">
      <c r="B15" s="37" t="s">
        <v>71</v>
      </c>
      <c r="C15" s="22"/>
      <c r="D15" s="22"/>
      <c r="E15" s="22"/>
      <c r="F15" s="22"/>
      <c r="G15" s="23"/>
      <c r="H15" s="25"/>
    </row>
    <row r="16" spans="2:9" x14ac:dyDescent="0.5">
      <c r="B16" s="37" t="s">
        <v>72</v>
      </c>
      <c r="C16" s="22"/>
      <c r="D16" s="22"/>
      <c r="E16" s="22"/>
      <c r="F16" s="22"/>
      <c r="G16" s="23"/>
      <c r="H16" s="25"/>
    </row>
    <row r="17" spans="2:8" x14ac:dyDescent="0.5">
      <c r="B17" s="37" t="s">
        <v>73</v>
      </c>
      <c r="C17" s="22"/>
      <c r="D17" s="22"/>
      <c r="E17" s="22"/>
      <c r="F17" s="22"/>
      <c r="G17" s="23"/>
      <c r="H17" s="25"/>
    </row>
    <row r="18" spans="2:8" x14ac:dyDescent="0.5">
      <c r="B18" s="37" t="s">
        <v>74</v>
      </c>
      <c r="C18" s="22"/>
      <c r="D18" s="22"/>
      <c r="E18" s="22"/>
      <c r="F18" s="22"/>
      <c r="G18" s="23"/>
      <c r="H18" s="25"/>
    </row>
    <row r="19" spans="2:8" x14ac:dyDescent="0.5">
      <c r="B19" s="37" t="s">
        <v>75</v>
      </c>
      <c r="C19" s="22"/>
      <c r="D19" s="22"/>
      <c r="E19" s="22"/>
      <c r="F19" s="22"/>
      <c r="G19" s="23"/>
      <c r="H19" s="25"/>
    </row>
    <row r="20" spans="2:8" x14ac:dyDescent="0.5">
      <c r="B20" s="37" t="s">
        <v>76</v>
      </c>
      <c r="C20" s="22"/>
      <c r="D20" s="22"/>
      <c r="E20" s="22"/>
      <c r="F20" s="22"/>
      <c r="G20" s="23"/>
      <c r="H20" s="25"/>
    </row>
    <row r="21" spans="2:8" x14ac:dyDescent="0.5">
      <c r="B21" s="37" t="s">
        <v>77</v>
      </c>
      <c r="C21" s="22"/>
      <c r="D21" s="22"/>
      <c r="E21" s="22"/>
      <c r="F21" s="22"/>
      <c r="G21" s="23"/>
    </row>
    <row r="22" spans="2:8" x14ac:dyDescent="0.5">
      <c r="B22" s="37" t="s">
        <v>78</v>
      </c>
      <c r="C22" s="22"/>
      <c r="D22" s="22"/>
      <c r="E22" s="22"/>
      <c r="F22" s="22"/>
      <c r="G22" s="23"/>
      <c r="H22" s="25"/>
    </row>
    <row r="23" spans="2:8" x14ac:dyDescent="0.5">
      <c r="B23" s="37" t="s">
        <v>79</v>
      </c>
      <c r="C23" s="22"/>
      <c r="D23" s="22"/>
      <c r="E23" s="22"/>
      <c r="F23" s="22"/>
      <c r="G23" s="23"/>
      <c r="H23" s="25"/>
    </row>
    <row r="24" spans="2:8" x14ac:dyDescent="0.5">
      <c r="B24" s="37" t="s">
        <v>80</v>
      </c>
      <c r="C24" s="22"/>
      <c r="D24" s="22"/>
      <c r="E24" s="22"/>
      <c r="F24" s="22"/>
      <c r="G24" s="23"/>
      <c r="H24" s="25"/>
    </row>
    <row r="25" spans="2:8" x14ac:dyDescent="0.5">
      <c r="B25" s="37" t="s">
        <v>81</v>
      </c>
      <c r="C25" s="22"/>
      <c r="D25" s="22"/>
      <c r="E25" s="22"/>
      <c r="F25" s="22"/>
      <c r="G25" s="23"/>
      <c r="H25" s="25"/>
    </row>
    <row r="26" spans="2:8" x14ac:dyDescent="0.5">
      <c r="B26" s="37" t="s">
        <v>82</v>
      </c>
      <c r="C26" s="22"/>
      <c r="D26" s="22"/>
      <c r="E26" s="22"/>
      <c r="F26" s="22"/>
      <c r="G26" s="23"/>
      <c r="H26" s="25"/>
    </row>
    <row r="27" spans="2:8" x14ac:dyDescent="0.5">
      <c r="B27" s="37" t="s">
        <v>83</v>
      </c>
      <c r="C27" s="22"/>
      <c r="D27" s="22"/>
      <c r="E27" s="22"/>
      <c r="F27" s="22"/>
      <c r="G27" s="23"/>
      <c r="H27" s="25"/>
    </row>
    <row r="28" spans="2:8" x14ac:dyDescent="0.5">
      <c r="B28" s="37" t="s">
        <v>84</v>
      </c>
      <c r="C28" s="22"/>
      <c r="D28" s="22"/>
      <c r="E28" s="22"/>
      <c r="F28" s="22"/>
      <c r="G28" s="23"/>
      <c r="H28" s="25"/>
    </row>
    <row r="29" spans="2:8" x14ac:dyDescent="0.5">
      <c r="B29" s="37" t="s">
        <v>85</v>
      </c>
      <c r="C29" s="22"/>
      <c r="D29" s="22"/>
      <c r="E29" s="22"/>
      <c r="F29" s="22"/>
      <c r="G29" s="23"/>
      <c r="H29" s="25"/>
    </row>
    <row r="30" spans="2:8" x14ac:dyDescent="0.5">
      <c r="B30" s="37" t="s">
        <v>86</v>
      </c>
      <c r="C30" s="22"/>
      <c r="D30" s="22"/>
      <c r="E30" s="22"/>
      <c r="F30" s="22"/>
      <c r="G30" s="23"/>
      <c r="H30" s="25"/>
    </row>
    <row r="31" spans="2:8" x14ac:dyDescent="0.5">
      <c r="B31" s="37" t="s">
        <v>87</v>
      </c>
      <c r="C31" s="22"/>
      <c r="D31" s="22"/>
      <c r="E31" s="22"/>
      <c r="F31" s="22"/>
      <c r="G31" s="23"/>
      <c r="H31" s="25"/>
    </row>
    <row r="32" spans="2:8" x14ac:dyDescent="0.5">
      <c r="B32" s="37" t="s">
        <v>88</v>
      </c>
      <c r="C32" s="22"/>
      <c r="D32" s="22"/>
      <c r="E32" s="22"/>
      <c r="F32" s="22"/>
      <c r="G32" s="23"/>
      <c r="H32" s="25"/>
    </row>
    <row r="33" spans="2:8" x14ac:dyDescent="0.5">
      <c r="B33" s="37" t="s">
        <v>89</v>
      </c>
      <c r="C33" s="22"/>
      <c r="D33" s="22"/>
      <c r="E33" s="22"/>
      <c r="F33" s="22"/>
      <c r="G33" s="23"/>
      <c r="H33" s="25"/>
    </row>
    <row r="34" spans="2:8" x14ac:dyDescent="0.5">
      <c r="B34" s="37" t="s">
        <v>90</v>
      </c>
      <c r="C34" s="22"/>
      <c r="D34" s="22"/>
      <c r="E34" s="22"/>
      <c r="F34" s="22"/>
      <c r="G34" s="23"/>
      <c r="H34" s="25"/>
    </row>
    <row r="35" spans="2:8" x14ac:dyDescent="0.5">
      <c r="B35" s="38"/>
      <c r="C35" s="41"/>
      <c r="D35" s="41"/>
      <c r="E35" s="41"/>
      <c r="F35" s="41"/>
      <c r="H35" s="25"/>
    </row>
    <row r="36" spans="2:8" x14ac:dyDescent="0.5">
      <c r="B36" s="42" t="s">
        <v>22</v>
      </c>
      <c r="C36" s="43"/>
      <c r="D36" s="43"/>
      <c r="E36" s="43"/>
      <c r="F36" s="43"/>
      <c r="G36" s="43"/>
      <c r="H36" s="43"/>
    </row>
    <row r="37" spans="2:8" x14ac:dyDescent="0.5">
      <c r="B37" s="44" t="str">
        <f>SUBSTITUTE(B12,CHAR(160)," ")</f>
        <v xml:space="preserve">     negexp     Effect         se          t          p       LLCI       ULCI </v>
      </c>
      <c r="C37" s="25"/>
      <c r="D37" s="25"/>
      <c r="E37" s="25"/>
      <c r="F37" s="25"/>
      <c r="G37" s="43"/>
      <c r="H37" s="43"/>
    </row>
    <row r="38" spans="2:8" x14ac:dyDescent="0.5">
      <c r="B38" s="25" t="str">
        <f t="shared" ref="B38:B59" si="0">TRIM(SUBSTITUTE(B13,CHAR(160)," "))</f>
        <v>-1.1600 .1639 .3426 .4785 .6342 -.5227 .8506</v>
      </c>
      <c r="C38" s="25"/>
      <c r="D38" s="25"/>
      <c r="E38" s="25"/>
      <c r="F38" s="25"/>
      <c r="G38" s="43"/>
      <c r="H38" s="43"/>
    </row>
    <row r="39" spans="2:8" x14ac:dyDescent="0.5">
      <c r="B39" s="25" t="str">
        <f t="shared" si="0"/>
        <v>-1.0555 .1099 .3193 .3442 .7320 -.5300 .7498</v>
      </c>
      <c r="C39" s="25"/>
      <c r="D39" s="25"/>
      <c r="E39" s="25"/>
      <c r="F39" s="25"/>
      <c r="G39" s="43"/>
      <c r="H39" s="43"/>
    </row>
    <row r="40" spans="2:8" x14ac:dyDescent="0.5">
      <c r="B40" s="25" t="str">
        <f t="shared" si="0"/>
        <v>-.9510 .0559 .2963 .1886 .8511 -.5379 .6496</v>
      </c>
      <c r="C40" s="25"/>
      <c r="D40" s="25"/>
      <c r="E40" s="25"/>
      <c r="F40" s="25"/>
      <c r="G40" s="43"/>
      <c r="H40" s="43"/>
    </row>
    <row r="41" spans="2:8" x14ac:dyDescent="0.5">
      <c r="B41" s="25" t="str">
        <f t="shared" si="0"/>
        <v>-.8465 .0019 .2736 .0068 .9946 -.5465 .5502</v>
      </c>
      <c r="C41" s="25"/>
      <c r="D41" s="25"/>
      <c r="E41" s="25"/>
      <c r="F41" s="25"/>
      <c r="G41" s="43"/>
      <c r="H41" s="43"/>
    </row>
    <row r="42" spans="2:8" x14ac:dyDescent="0.5">
      <c r="B42" s="25" t="str">
        <f t="shared" si="0"/>
        <v>-.7420 -.0522 .2515 -.2074 .8364 -.5561 .4518</v>
      </c>
      <c r="C42" s="25"/>
      <c r="D42" s="25"/>
      <c r="E42" s="25"/>
      <c r="F42" s="25"/>
      <c r="G42" s="43"/>
      <c r="H42" s="43"/>
    </row>
    <row r="43" spans="2:8" x14ac:dyDescent="0.5">
      <c r="B43" s="25" t="str">
        <f t="shared" si="0"/>
        <v>-.6375 -.1062 .2299 -.4618 .6460 -.5669 .3546</v>
      </c>
      <c r="C43" s="25"/>
      <c r="D43" s="25"/>
      <c r="E43" s="25"/>
      <c r="F43" s="25"/>
      <c r="G43" s="43"/>
      <c r="H43" s="43"/>
    </row>
    <row r="44" spans="2:8" x14ac:dyDescent="0.5">
      <c r="B44" s="25" t="str">
        <f t="shared" si="0"/>
        <v>-.5330 -.1602 .2092 -.7659 .4470 -.5794 .2590</v>
      </c>
      <c r="C44" s="25"/>
      <c r="D44" s="25"/>
      <c r="E44" s="25"/>
      <c r="F44" s="25"/>
      <c r="G44" s="43"/>
      <c r="H44" s="43"/>
    </row>
    <row r="45" spans="2:8" x14ac:dyDescent="0.5">
      <c r="B45" s="25" t="str">
        <f t="shared" si="0"/>
        <v>-.4285 -.2142 .1895 -1.1304 .2632 -.5940 .1656</v>
      </c>
      <c r="C45" s="25"/>
      <c r="D45" s="25"/>
      <c r="E45" s="25"/>
      <c r="F45" s="25"/>
      <c r="G45" s="43"/>
      <c r="H45" s="43"/>
    </row>
    <row r="46" spans="2:8" x14ac:dyDescent="0.5">
      <c r="B46" s="25" t="str">
        <f t="shared" si="0"/>
        <v>-.3240 -.2683 .1713 -1.5658 .1231 -.6116 .0751</v>
      </c>
      <c r="C46" s="25"/>
      <c r="D46" s="25"/>
      <c r="E46" s="25"/>
      <c r="F46" s="25"/>
      <c r="G46" s="43"/>
      <c r="H46" s="43"/>
    </row>
    <row r="47" spans="2:8" x14ac:dyDescent="0.5">
      <c r="B47" s="25" t="str">
        <f t="shared" si="0"/>
        <v>-.2337 -.3149 .1571 -2.0041 .0500 -.6299 .0000</v>
      </c>
      <c r="C47" s="25"/>
      <c r="D47" s="25"/>
      <c r="E47" s="25"/>
      <c r="F47" s="25"/>
      <c r="G47" s="43"/>
      <c r="H47" s="43"/>
    </row>
    <row r="48" spans="2:8" x14ac:dyDescent="0.5">
      <c r="B48" s="25" t="str">
        <f t="shared" si="0"/>
        <v>-.2195 -.3223 .1551 -2.0781 .0424 -.6331 -.0115</v>
      </c>
      <c r="C48" s="25"/>
      <c r="D48" s="25"/>
      <c r="E48" s="25"/>
      <c r="F48" s="25"/>
      <c r="G48" s="43"/>
      <c r="H48" s="43"/>
    </row>
    <row r="49" spans="2:8" x14ac:dyDescent="0.5">
      <c r="B49" s="25" t="str">
        <f t="shared" si="0"/>
        <v>-.1150 -.3763 .1415 -2.6597 .0102 -.6598 -.0928</v>
      </c>
      <c r="C49" s="25"/>
      <c r="D49" s="25"/>
      <c r="E49" s="25"/>
      <c r="F49" s="25"/>
      <c r="G49" s="43"/>
      <c r="H49" s="43"/>
    </row>
    <row r="50" spans="2:8" x14ac:dyDescent="0.5">
      <c r="B50" s="25" t="str">
        <f t="shared" si="0"/>
        <v>-.0105 -.4303 .1313 -3.2763 .0018 -.6935 -.1671</v>
      </c>
      <c r="C50" s="25"/>
      <c r="D50" s="25"/>
      <c r="E50" s="25"/>
      <c r="F50" s="25"/>
      <c r="G50" s="43"/>
      <c r="H50" s="43"/>
    </row>
    <row r="51" spans="2:8" x14ac:dyDescent="0.5">
      <c r="B51" s="25" t="str">
        <f t="shared" si="0"/>
        <v>.0940 -.4843 .1255 -3.8588 .0003 -.7359 -.2328</v>
      </c>
      <c r="C51" s="25"/>
      <c r="D51" s="25"/>
      <c r="E51" s="25"/>
      <c r="F51" s="25"/>
      <c r="G51" s="43"/>
      <c r="H51" s="43"/>
    </row>
    <row r="52" spans="2:8" x14ac:dyDescent="0.5">
      <c r="B52" s="25" t="str">
        <f t="shared" si="0"/>
        <v>.1985 -.5384 .1246 -4.3209 .0001 -.7881 -.2887</v>
      </c>
      <c r="C52" s="25"/>
      <c r="D52" s="25"/>
      <c r="E52" s="25"/>
      <c r="F52" s="25"/>
      <c r="G52" s="43"/>
      <c r="H52" s="43"/>
    </row>
    <row r="53" spans="2:8" x14ac:dyDescent="0.5">
      <c r="B53" s="25" t="str">
        <f t="shared" si="0"/>
        <v>.3030 -.5924 .1287 -4.6031 .0000 -.8503 -.3345</v>
      </c>
      <c r="C53" s="25"/>
      <c r="D53" s="25"/>
      <c r="E53" s="25"/>
      <c r="F53" s="25"/>
      <c r="G53" s="43"/>
      <c r="H53" s="43"/>
    </row>
    <row r="54" spans="2:8" x14ac:dyDescent="0.5">
      <c r="B54" s="25" t="str">
        <f t="shared" si="0"/>
        <v>.4075 -.6464 .1374 -4.7059 .0000 -.9217 -.3711</v>
      </c>
      <c r="C54" s="25"/>
      <c r="D54" s="25"/>
      <c r="E54" s="25"/>
      <c r="F54" s="25"/>
      <c r="G54" s="43"/>
      <c r="H54" s="43"/>
    </row>
    <row r="55" spans="2:8" x14ac:dyDescent="0.5">
      <c r="B55" s="25" t="str">
        <f t="shared" si="0"/>
        <v>.5120 -.7004 .1498 -4.6756 .0000 -1.0007 -.4002</v>
      </c>
      <c r="C55" s="25"/>
      <c r="D55" s="25"/>
      <c r="E55" s="25"/>
      <c r="F55" s="25"/>
      <c r="G55" s="43"/>
      <c r="H55" s="43"/>
    </row>
    <row r="56" spans="2:8" x14ac:dyDescent="0.5">
      <c r="B56" s="25" t="str">
        <f t="shared" si="0"/>
        <v>.6165 -.7545 .1652 -4.5676 .0000 -1.0855 -.4234</v>
      </c>
      <c r="C56" s="25"/>
      <c r="D56" s="25"/>
      <c r="E56" s="25"/>
      <c r="F56" s="25"/>
      <c r="G56" s="43"/>
      <c r="H56" s="43"/>
    </row>
    <row r="57" spans="2:8" x14ac:dyDescent="0.5">
      <c r="B57" s="25" t="str">
        <f t="shared" si="0"/>
        <v>.7210 -.8085 .1827 -4.4244 .0000 -1.1747 -.4423</v>
      </c>
      <c r="C57" s="25"/>
      <c r="D57" s="25"/>
      <c r="E57" s="25"/>
      <c r="F57" s="25"/>
      <c r="G57" s="43"/>
      <c r="H57" s="43"/>
    </row>
    <row r="58" spans="2:8" x14ac:dyDescent="0.5">
      <c r="B58" s="25" t="str">
        <f t="shared" si="0"/>
        <v>.8255 -.8625 .2019 -4.2717 .0001 -1.2671 -.4579</v>
      </c>
      <c r="C58" s="25"/>
      <c r="D58" s="25"/>
      <c r="E58" s="25"/>
      <c r="F58" s="25"/>
      <c r="G58" s="43"/>
      <c r="H58" s="43"/>
    </row>
    <row r="59" spans="2:8" x14ac:dyDescent="0.5">
      <c r="B59" s="25" t="str">
        <f t="shared" si="0"/>
        <v>.9300 -.9165 .2223 -4.1231 .0001 -1.3620 -.4710</v>
      </c>
      <c r="C59" s="25"/>
      <c r="D59" s="25"/>
      <c r="E59" s="25"/>
      <c r="F59" s="25"/>
      <c r="G59" s="43"/>
      <c r="H59" s="43"/>
    </row>
    <row r="60" spans="2:8" x14ac:dyDescent="0.5">
      <c r="B60" s="25"/>
      <c r="C60" s="25"/>
      <c r="D60" s="25"/>
      <c r="E60" s="25"/>
      <c r="F60" s="25"/>
      <c r="G60" s="43"/>
      <c r="H60" s="43"/>
    </row>
    <row r="61" spans="2:8" x14ac:dyDescent="0.5">
      <c r="B61" s="25"/>
      <c r="C61" s="25"/>
      <c r="D61" s="25"/>
      <c r="E61" s="25"/>
      <c r="F61" s="25"/>
      <c r="G61" s="43"/>
      <c r="H61" s="43"/>
    </row>
    <row r="62" spans="2:8" x14ac:dyDescent="0.5">
      <c r="B62" s="44" t="s">
        <v>23</v>
      </c>
      <c r="C62" s="25"/>
      <c r="D62" s="25"/>
      <c r="E62" s="25"/>
      <c r="F62" s="25"/>
      <c r="G62" s="43"/>
      <c r="H62" s="43"/>
    </row>
    <row r="63" spans="2:8" x14ac:dyDescent="0.5">
      <c r="B63" s="44" t="str">
        <f t="shared" ref="B63:B85" si="1">TRIM(B37)</f>
        <v>negexp Effect se t p LLCI ULCI</v>
      </c>
      <c r="C63" s="25"/>
      <c r="D63" s="25"/>
      <c r="E63" s="25"/>
      <c r="F63" s="25"/>
      <c r="G63" s="43"/>
      <c r="H63" s="43"/>
    </row>
    <row r="64" spans="2:8" x14ac:dyDescent="0.5">
      <c r="B64" s="25" t="str">
        <f t="shared" si="1"/>
        <v>-1.1600 .1639 .3426 .4785 .6342 -.5227 .8506</v>
      </c>
      <c r="C64" s="25" t="str">
        <f>RIGHT(B64, LEN(B64)-FIND(" ",B64))</f>
        <v>.1639 .3426 .4785 .6342 -.5227 .8506</v>
      </c>
      <c r="D64" s="25" t="str">
        <f t="shared" ref="D64:H79" si="2">RIGHT(C64, LEN(C64)-FIND(" ",C64))</f>
        <v>.3426 .4785 .6342 -.5227 .8506</v>
      </c>
      <c r="E64" s="25" t="str">
        <f t="shared" si="2"/>
        <v>.4785 .6342 -.5227 .8506</v>
      </c>
      <c r="F64" s="25" t="str">
        <f>RIGHT(E64, LEN(E64)-FIND(" ",E64))</f>
        <v>.6342 -.5227 .8506</v>
      </c>
      <c r="G64" s="25" t="str">
        <f>RIGHT(F64, LEN(F64)-FIND(" ",F64))</f>
        <v>-.5227 .8506</v>
      </c>
      <c r="H64" s="25" t="str">
        <f>RIGHT(G64, LEN(G64)-FIND(" ",G64))</f>
        <v>.8506</v>
      </c>
    </row>
    <row r="65" spans="2:8" x14ac:dyDescent="0.5">
      <c r="B65" s="25" t="str">
        <f t="shared" si="1"/>
        <v>-1.0555 .1099 .3193 .3442 .7320 -.5300 .7498</v>
      </c>
      <c r="C65" s="25" t="str">
        <f t="shared" ref="C65:H80" si="3">RIGHT(B65, LEN(B65)-FIND(" ",B65))</f>
        <v>.1099 .3193 .3442 .7320 -.5300 .7498</v>
      </c>
      <c r="D65" s="25" t="str">
        <f t="shared" si="2"/>
        <v>.3193 .3442 .7320 -.5300 .7498</v>
      </c>
      <c r="E65" s="25" t="str">
        <f t="shared" si="2"/>
        <v>.3442 .7320 -.5300 .7498</v>
      </c>
      <c r="F65" s="25" t="str">
        <f t="shared" si="2"/>
        <v>.7320 -.5300 .7498</v>
      </c>
      <c r="G65" s="25" t="str">
        <f t="shared" si="2"/>
        <v>-.5300 .7498</v>
      </c>
      <c r="H65" s="25" t="str">
        <f t="shared" si="2"/>
        <v>.7498</v>
      </c>
    </row>
    <row r="66" spans="2:8" x14ac:dyDescent="0.5">
      <c r="B66" s="25" t="str">
        <f t="shared" si="1"/>
        <v>-.9510 .0559 .2963 .1886 .8511 -.5379 .6496</v>
      </c>
      <c r="C66" s="25" t="str">
        <f t="shared" si="3"/>
        <v>.0559 .2963 .1886 .8511 -.5379 .6496</v>
      </c>
      <c r="D66" s="25" t="str">
        <f t="shared" si="2"/>
        <v>.2963 .1886 .8511 -.5379 .6496</v>
      </c>
      <c r="E66" s="25" t="str">
        <f t="shared" si="2"/>
        <v>.1886 .8511 -.5379 .6496</v>
      </c>
      <c r="F66" s="25" t="str">
        <f t="shared" si="2"/>
        <v>.8511 -.5379 .6496</v>
      </c>
      <c r="G66" s="25" t="str">
        <f t="shared" si="2"/>
        <v>-.5379 .6496</v>
      </c>
      <c r="H66" s="25" t="str">
        <f t="shared" si="2"/>
        <v>.6496</v>
      </c>
    </row>
    <row r="67" spans="2:8" x14ac:dyDescent="0.5">
      <c r="B67" s="25" t="str">
        <f t="shared" si="1"/>
        <v>-.8465 .0019 .2736 .0068 .9946 -.5465 .5502</v>
      </c>
      <c r="C67" s="25" t="str">
        <f t="shared" si="3"/>
        <v>.0019 .2736 .0068 .9946 -.5465 .5502</v>
      </c>
      <c r="D67" s="25" t="str">
        <f t="shared" si="2"/>
        <v>.2736 .0068 .9946 -.5465 .5502</v>
      </c>
      <c r="E67" s="25" t="str">
        <f t="shared" si="2"/>
        <v>.0068 .9946 -.5465 .5502</v>
      </c>
      <c r="F67" s="25" t="str">
        <f t="shared" si="2"/>
        <v>.9946 -.5465 .5502</v>
      </c>
      <c r="G67" s="25" t="str">
        <f t="shared" si="2"/>
        <v>-.5465 .5502</v>
      </c>
      <c r="H67" s="25" t="str">
        <f t="shared" si="2"/>
        <v>.5502</v>
      </c>
    </row>
    <row r="68" spans="2:8" x14ac:dyDescent="0.5">
      <c r="B68" s="25" t="str">
        <f t="shared" si="1"/>
        <v>-.7420 -.0522 .2515 -.2074 .8364 -.5561 .4518</v>
      </c>
      <c r="C68" s="25" t="str">
        <f t="shared" si="3"/>
        <v>-.0522 .2515 -.2074 .8364 -.5561 .4518</v>
      </c>
      <c r="D68" s="25" t="str">
        <f t="shared" si="2"/>
        <v>.2515 -.2074 .8364 -.5561 .4518</v>
      </c>
      <c r="E68" s="25" t="str">
        <f t="shared" si="2"/>
        <v>-.2074 .8364 -.5561 .4518</v>
      </c>
      <c r="F68" s="25" t="str">
        <f t="shared" si="2"/>
        <v>.8364 -.5561 .4518</v>
      </c>
      <c r="G68" s="25" t="str">
        <f t="shared" si="2"/>
        <v>-.5561 .4518</v>
      </c>
      <c r="H68" s="25" t="str">
        <f t="shared" si="2"/>
        <v>.4518</v>
      </c>
    </row>
    <row r="69" spans="2:8" x14ac:dyDescent="0.5">
      <c r="B69" s="25" t="str">
        <f t="shared" si="1"/>
        <v>-.6375 -.1062 .2299 -.4618 .6460 -.5669 .3546</v>
      </c>
      <c r="C69" s="25" t="str">
        <f t="shared" si="3"/>
        <v>-.1062 .2299 -.4618 .6460 -.5669 .3546</v>
      </c>
      <c r="D69" s="25" t="str">
        <f t="shared" si="2"/>
        <v>.2299 -.4618 .6460 -.5669 .3546</v>
      </c>
      <c r="E69" s="25" t="str">
        <f t="shared" si="2"/>
        <v>-.4618 .6460 -.5669 .3546</v>
      </c>
      <c r="F69" s="25" t="str">
        <f t="shared" si="2"/>
        <v>.6460 -.5669 .3546</v>
      </c>
      <c r="G69" s="25" t="str">
        <f t="shared" si="2"/>
        <v>-.5669 .3546</v>
      </c>
      <c r="H69" s="25" t="str">
        <f t="shared" si="2"/>
        <v>.3546</v>
      </c>
    </row>
    <row r="70" spans="2:8" x14ac:dyDescent="0.5">
      <c r="B70" s="25" t="str">
        <f t="shared" si="1"/>
        <v>-.5330 -.1602 .2092 -.7659 .4470 -.5794 .2590</v>
      </c>
      <c r="C70" s="25" t="str">
        <f t="shared" si="3"/>
        <v>-.1602 .2092 -.7659 .4470 -.5794 .2590</v>
      </c>
      <c r="D70" s="25" t="str">
        <f t="shared" si="2"/>
        <v>.2092 -.7659 .4470 -.5794 .2590</v>
      </c>
      <c r="E70" s="25" t="str">
        <f t="shared" si="2"/>
        <v>-.7659 .4470 -.5794 .2590</v>
      </c>
      <c r="F70" s="25" t="str">
        <f t="shared" si="2"/>
        <v>.4470 -.5794 .2590</v>
      </c>
      <c r="G70" s="25" t="str">
        <f t="shared" si="2"/>
        <v>-.5794 .2590</v>
      </c>
      <c r="H70" s="25" t="str">
        <f t="shared" si="2"/>
        <v>.2590</v>
      </c>
    </row>
    <row r="71" spans="2:8" x14ac:dyDescent="0.5">
      <c r="B71" s="25" t="str">
        <f t="shared" si="1"/>
        <v>-.4285 -.2142 .1895 -1.1304 .2632 -.5940 .1656</v>
      </c>
      <c r="C71" s="25" t="str">
        <f t="shared" si="3"/>
        <v>-.2142 .1895 -1.1304 .2632 -.5940 .1656</v>
      </c>
      <c r="D71" s="25" t="str">
        <f t="shared" si="2"/>
        <v>.1895 -1.1304 .2632 -.5940 .1656</v>
      </c>
      <c r="E71" s="25" t="str">
        <f t="shared" si="2"/>
        <v>-1.1304 .2632 -.5940 .1656</v>
      </c>
      <c r="F71" s="25" t="str">
        <f t="shared" si="2"/>
        <v>.2632 -.5940 .1656</v>
      </c>
      <c r="G71" s="25" t="str">
        <f t="shared" si="2"/>
        <v>-.5940 .1656</v>
      </c>
      <c r="H71" s="25" t="str">
        <f t="shared" si="2"/>
        <v>.1656</v>
      </c>
    </row>
    <row r="72" spans="2:8" x14ac:dyDescent="0.5">
      <c r="B72" s="25" t="str">
        <f t="shared" si="1"/>
        <v>-.3240 -.2683 .1713 -1.5658 .1231 -.6116 .0751</v>
      </c>
      <c r="C72" s="25" t="str">
        <f t="shared" si="3"/>
        <v>-.2683 .1713 -1.5658 .1231 -.6116 .0751</v>
      </c>
      <c r="D72" s="25" t="str">
        <f t="shared" si="2"/>
        <v>.1713 -1.5658 .1231 -.6116 .0751</v>
      </c>
      <c r="E72" s="25" t="str">
        <f t="shared" si="2"/>
        <v>-1.5658 .1231 -.6116 .0751</v>
      </c>
      <c r="F72" s="25" t="str">
        <f t="shared" si="2"/>
        <v>.1231 -.6116 .0751</v>
      </c>
      <c r="G72" s="25" t="str">
        <f t="shared" si="2"/>
        <v>-.6116 .0751</v>
      </c>
      <c r="H72" s="25" t="str">
        <f t="shared" si="2"/>
        <v>.0751</v>
      </c>
    </row>
    <row r="73" spans="2:8" x14ac:dyDescent="0.5">
      <c r="B73" s="25" t="str">
        <f t="shared" si="1"/>
        <v>-.2337 -.3149 .1571 -2.0041 .0500 -.6299 .0000</v>
      </c>
      <c r="C73" s="25" t="str">
        <f t="shared" si="3"/>
        <v>-.3149 .1571 -2.0041 .0500 -.6299 .0000</v>
      </c>
      <c r="D73" s="25" t="str">
        <f t="shared" si="2"/>
        <v>.1571 -2.0041 .0500 -.6299 .0000</v>
      </c>
      <c r="E73" s="25" t="str">
        <f t="shared" si="2"/>
        <v>-2.0041 .0500 -.6299 .0000</v>
      </c>
      <c r="F73" s="25" t="str">
        <f t="shared" si="2"/>
        <v>.0500 -.6299 .0000</v>
      </c>
      <c r="G73" s="25" t="str">
        <f t="shared" si="2"/>
        <v>-.6299 .0000</v>
      </c>
      <c r="H73" s="25" t="str">
        <f t="shared" si="2"/>
        <v>.0000</v>
      </c>
    </row>
    <row r="74" spans="2:8" x14ac:dyDescent="0.5">
      <c r="B74" s="25" t="str">
        <f t="shared" si="1"/>
        <v>-.2195 -.3223 .1551 -2.0781 .0424 -.6331 -.0115</v>
      </c>
      <c r="C74" s="25" t="str">
        <f t="shared" si="3"/>
        <v>-.3223 .1551 -2.0781 .0424 -.6331 -.0115</v>
      </c>
      <c r="D74" s="25" t="str">
        <f t="shared" si="2"/>
        <v>.1551 -2.0781 .0424 -.6331 -.0115</v>
      </c>
      <c r="E74" s="25" t="str">
        <f t="shared" si="2"/>
        <v>-2.0781 .0424 -.6331 -.0115</v>
      </c>
      <c r="F74" s="25" t="str">
        <f t="shared" si="2"/>
        <v>.0424 -.6331 -.0115</v>
      </c>
      <c r="G74" s="25" t="str">
        <f t="shared" si="2"/>
        <v>-.6331 -.0115</v>
      </c>
      <c r="H74" s="25" t="str">
        <f t="shared" si="2"/>
        <v>-.0115</v>
      </c>
    </row>
    <row r="75" spans="2:8" x14ac:dyDescent="0.5">
      <c r="B75" s="25" t="str">
        <f t="shared" si="1"/>
        <v>-.1150 -.3763 .1415 -2.6597 .0102 -.6598 -.0928</v>
      </c>
      <c r="C75" s="25" t="str">
        <f t="shared" si="3"/>
        <v>-.3763 .1415 -2.6597 .0102 -.6598 -.0928</v>
      </c>
      <c r="D75" s="25" t="str">
        <f t="shared" si="2"/>
        <v>.1415 -2.6597 .0102 -.6598 -.0928</v>
      </c>
      <c r="E75" s="25" t="str">
        <f t="shared" si="2"/>
        <v>-2.6597 .0102 -.6598 -.0928</v>
      </c>
      <c r="F75" s="25" t="str">
        <f t="shared" si="2"/>
        <v>.0102 -.6598 -.0928</v>
      </c>
      <c r="G75" s="25" t="str">
        <f t="shared" si="2"/>
        <v>-.6598 -.0928</v>
      </c>
      <c r="H75" s="25" t="str">
        <f t="shared" si="2"/>
        <v>-.0928</v>
      </c>
    </row>
    <row r="76" spans="2:8" x14ac:dyDescent="0.5">
      <c r="B76" s="25" t="str">
        <f t="shared" si="1"/>
        <v>-.0105 -.4303 .1313 -3.2763 .0018 -.6935 -.1671</v>
      </c>
      <c r="C76" s="25" t="str">
        <f t="shared" si="3"/>
        <v>-.4303 .1313 -3.2763 .0018 -.6935 -.1671</v>
      </c>
      <c r="D76" s="25" t="str">
        <f t="shared" si="2"/>
        <v>.1313 -3.2763 .0018 -.6935 -.1671</v>
      </c>
      <c r="E76" s="25" t="str">
        <f t="shared" si="2"/>
        <v>-3.2763 .0018 -.6935 -.1671</v>
      </c>
      <c r="F76" s="25" t="str">
        <f t="shared" si="2"/>
        <v>.0018 -.6935 -.1671</v>
      </c>
      <c r="G76" s="25" t="str">
        <f t="shared" si="2"/>
        <v>-.6935 -.1671</v>
      </c>
      <c r="H76" s="25" t="str">
        <f t="shared" si="2"/>
        <v>-.1671</v>
      </c>
    </row>
    <row r="77" spans="2:8" x14ac:dyDescent="0.5">
      <c r="B77" s="25" t="str">
        <f t="shared" si="1"/>
        <v>.0940 -.4843 .1255 -3.8588 .0003 -.7359 -.2328</v>
      </c>
      <c r="C77" s="25" t="str">
        <f t="shared" si="3"/>
        <v>-.4843 .1255 -3.8588 .0003 -.7359 -.2328</v>
      </c>
      <c r="D77" s="25" t="str">
        <f t="shared" si="2"/>
        <v>.1255 -3.8588 .0003 -.7359 -.2328</v>
      </c>
      <c r="E77" s="25" t="str">
        <f t="shared" si="2"/>
        <v>-3.8588 .0003 -.7359 -.2328</v>
      </c>
      <c r="F77" s="25" t="str">
        <f t="shared" si="2"/>
        <v>.0003 -.7359 -.2328</v>
      </c>
      <c r="G77" s="25" t="str">
        <f t="shared" si="2"/>
        <v>-.7359 -.2328</v>
      </c>
      <c r="H77" s="25" t="str">
        <f t="shared" si="2"/>
        <v>-.2328</v>
      </c>
    </row>
    <row r="78" spans="2:8" x14ac:dyDescent="0.5">
      <c r="B78" s="25" t="str">
        <f t="shared" si="1"/>
        <v>.1985 -.5384 .1246 -4.3209 .0001 -.7881 -.2887</v>
      </c>
      <c r="C78" s="25" t="str">
        <f t="shared" si="3"/>
        <v>-.5384 .1246 -4.3209 .0001 -.7881 -.2887</v>
      </c>
      <c r="D78" s="25" t="str">
        <f t="shared" si="2"/>
        <v>.1246 -4.3209 .0001 -.7881 -.2887</v>
      </c>
      <c r="E78" s="25" t="str">
        <f t="shared" si="2"/>
        <v>-4.3209 .0001 -.7881 -.2887</v>
      </c>
      <c r="F78" s="25" t="str">
        <f t="shared" si="2"/>
        <v>.0001 -.7881 -.2887</v>
      </c>
      <c r="G78" s="25" t="str">
        <f t="shared" si="2"/>
        <v>-.7881 -.2887</v>
      </c>
      <c r="H78" s="25" t="str">
        <f t="shared" si="2"/>
        <v>-.2887</v>
      </c>
    </row>
    <row r="79" spans="2:8" x14ac:dyDescent="0.5">
      <c r="B79" s="25" t="str">
        <f t="shared" si="1"/>
        <v>.3030 -.5924 .1287 -4.6031 .0000 -.8503 -.3345</v>
      </c>
      <c r="C79" s="25" t="str">
        <f t="shared" si="3"/>
        <v>-.5924 .1287 -4.6031 .0000 -.8503 -.3345</v>
      </c>
      <c r="D79" s="25" t="str">
        <f t="shared" si="2"/>
        <v>.1287 -4.6031 .0000 -.8503 -.3345</v>
      </c>
      <c r="E79" s="25" t="str">
        <f t="shared" si="2"/>
        <v>-4.6031 .0000 -.8503 -.3345</v>
      </c>
      <c r="F79" s="25" t="str">
        <f t="shared" si="2"/>
        <v>.0000 -.8503 -.3345</v>
      </c>
      <c r="G79" s="25" t="str">
        <f t="shared" si="2"/>
        <v>-.8503 -.3345</v>
      </c>
      <c r="H79" s="25" t="str">
        <f t="shared" si="2"/>
        <v>-.3345</v>
      </c>
    </row>
    <row r="80" spans="2:8" x14ac:dyDescent="0.5">
      <c r="B80" s="25" t="str">
        <f t="shared" si="1"/>
        <v>.4075 -.6464 .1374 -4.7059 .0000 -.9217 -.3711</v>
      </c>
      <c r="C80" s="25" t="str">
        <f t="shared" si="3"/>
        <v>-.6464 .1374 -4.7059 .0000 -.9217 -.3711</v>
      </c>
      <c r="D80" s="25" t="str">
        <f t="shared" si="3"/>
        <v>.1374 -4.7059 .0000 -.9217 -.3711</v>
      </c>
      <c r="E80" s="25" t="str">
        <f t="shared" si="3"/>
        <v>-4.7059 .0000 -.9217 -.3711</v>
      </c>
      <c r="F80" s="25" t="str">
        <f t="shared" si="3"/>
        <v>.0000 -.9217 -.3711</v>
      </c>
      <c r="G80" s="25" t="str">
        <f t="shared" si="3"/>
        <v>-.9217 -.3711</v>
      </c>
      <c r="H80" s="25" t="str">
        <f t="shared" si="3"/>
        <v>-.3711</v>
      </c>
    </row>
    <row r="81" spans="2:8" x14ac:dyDescent="0.5">
      <c r="B81" s="25" t="str">
        <f t="shared" si="1"/>
        <v>.5120 -.7004 .1498 -4.6756 .0000 -1.0007 -.4002</v>
      </c>
      <c r="C81" s="25" t="str">
        <f t="shared" ref="C81:H85" si="4">RIGHT(B81, LEN(B81)-FIND(" ",B81))</f>
        <v>-.7004 .1498 -4.6756 .0000 -1.0007 -.4002</v>
      </c>
      <c r="D81" s="25" t="str">
        <f t="shared" si="4"/>
        <v>.1498 -4.6756 .0000 -1.0007 -.4002</v>
      </c>
      <c r="E81" s="25" t="str">
        <f t="shared" si="4"/>
        <v>-4.6756 .0000 -1.0007 -.4002</v>
      </c>
      <c r="F81" s="25" t="str">
        <f t="shared" si="4"/>
        <v>.0000 -1.0007 -.4002</v>
      </c>
      <c r="G81" s="25" t="str">
        <f t="shared" si="4"/>
        <v>-1.0007 -.4002</v>
      </c>
      <c r="H81" s="25" t="str">
        <f t="shared" si="4"/>
        <v>-.4002</v>
      </c>
    </row>
    <row r="82" spans="2:8" x14ac:dyDescent="0.5">
      <c r="B82" s="25" t="str">
        <f t="shared" si="1"/>
        <v>.6165 -.7545 .1652 -4.5676 .0000 -1.0855 -.4234</v>
      </c>
      <c r="C82" s="25" t="str">
        <f t="shared" si="4"/>
        <v>-.7545 .1652 -4.5676 .0000 -1.0855 -.4234</v>
      </c>
      <c r="D82" s="25" t="str">
        <f t="shared" si="4"/>
        <v>.1652 -4.5676 .0000 -1.0855 -.4234</v>
      </c>
      <c r="E82" s="25" t="str">
        <f t="shared" si="4"/>
        <v>-4.5676 .0000 -1.0855 -.4234</v>
      </c>
      <c r="F82" s="25" t="str">
        <f t="shared" si="4"/>
        <v>.0000 -1.0855 -.4234</v>
      </c>
      <c r="G82" s="25" t="str">
        <f t="shared" si="4"/>
        <v>-1.0855 -.4234</v>
      </c>
      <c r="H82" s="25" t="str">
        <f t="shared" si="4"/>
        <v>-.4234</v>
      </c>
    </row>
    <row r="83" spans="2:8" x14ac:dyDescent="0.5">
      <c r="B83" s="25" t="str">
        <f t="shared" si="1"/>
        <v>.7210 -.8085 .1827 -4.4244 .0000 -1.1747 -.4423</v>
      </c>
      <c r="C83" s="25" t="str">
        <f t="shared" si="4"/>
        <v>-.8085 .1827 -4.4244 .0000 -1.1747 -.4423</v>
      </c>
      <c r="D83" s="25" t="str">
        <f t="shared" si="4"/>
        <v>.1827 -4.4244 .0000 -1.1747 -.4423</v>
      </c>
      <c r="E83" s="25" t="str">
        <f t="shared" si="4"/>
        <v>-4.4244 .0000 -1.1747 -.4423</v>
      </c>
      <c r="F83" s="25" t="str">
        <f t="shared" si="4"/>
        <v>.0000 -1.1747 -.4423</v>
      </c>
      <c r="G83" s="25" t="str">
        <f t="shared" si="4"/>
        <v>-1.1747 -.4423</v>
      </c>
      <c r="H83" s="25" t="str">
        <f t="shared" si="4"/>
        <v>-.4423</v>
      </c>
    </row>
    <row r="84" spans="2:8" x14ac:dyDescent="0.5">
      <c r="B84" s="25" t="str">
        <f t="shared" si="1"/>
        <v>.8255 -.8625 .2019 -4.2717 .0001 -1.2671 -.4579</v>
      </c>
      <c r="C84" s="25" t="str">
        <f t="shared" si="4"/>
        <v>-.8625 .2019 -4.2717 .0001 -1.2671 -.4579</v>
      </c>
      <c r="D84" s="25" t="str">
        <f t="shared" si="4"/>
        <v>.2019 -4.2717 .0001 -1.2671 -.4579</v>
      </c>
      <c r="E84" s="25" t="str">
        <f t="shared" si="4"/>
        <v>-4.2717 .0001 -1.2671 -.4579</v>
      </c>
      <c r="F84" s="25" t="str">
        <f t="shared" si="4"/>
        <v>.0001 -1.2671 -.4579</v>
      </c>
      <c r="G84" s="25" t="str">
        <f t="shared" si="4"/>
        <v>-1.2671 -.4579</v>
      </c>
      <c r="H84" s="25" t="str">
        <f t="shared" si="4"/>
        <v>-.4579</v>
      </c>
    </row>
    <row r="85" spans="2:8" x14ac:dyDescent="0.5">
      <c r="B85" s="25" t="str">
        <f t="shared" si="1"/>
        <v>.9300 -.9165 .2223 -4.1231 .0001 -1.3620 -.4710</v>
      </c>
      <c r="C85" s="25" t="str">
        <f t="shared" si="4"/>
        <v>-.9165 .2223 -4.1231 .0001 -1.3620 -.4710</v>
      </c>
      <c r="D85" s="25" t="str">
        <f t="shared" si="4"/>
        <v>.2223 -4.1231 .0001 -1.3620 -.4710</v>
      </c>
      <c r="E85" s="25" t="str">
        <f t="shared" si="4"/>
        <v>-4.1231 .0001 -1.3620 -.4710</v>
      </c>
      <c r="F85" s="25" t="str">
        <f t="shared" si="4"/>
        <v>.0001 -1.3620 -.4710</v>
      </c>
      <c r="G85" s="25" t="str">
        <f t="shared" si="4"/>
        <v>-1.3620 -.4710</v>
      </c>
      <c r="H85" s="25" t="str">
        <f t="shared" si="4"/>
        <v>-.4710</v>
      </c>
    </row>
    <row r="86" spans="2:8" s="38" customFormat="1" x14ac:dyDescent="0.5">
      <c r="B86" s="25"/>
      <c r="C86" s="25"/>
      <c r="D86" s="25"/>
      <c r="E86" s="25"/>
      <c r="F86" s="25"/>
      <c r="G86" s="25"/>
      <c r="H86" s="25"/>
    </row>
    <row r="87" spans="2:8" s="38" customFormat="1" x14ac:dyDescent="0.5">
      <c r="B87" s="25"/>
      <c r="C87" s="25"/>
      <c r="D87" s="25"/>
      <c r="E87" s="25"/>
      <c r="F87" s="25"/>
      <c r="G87" s="25"/>
      <c r="H87" s="25"/>
    </row>
    <row r="88" spans="2:8" x14ac:dyDescent="0.5">
      <c r="B88" s="44" t="s">
        <v>24</v>
      </c>
      <c r="C88" s="25"/>
      <c r="D88" s="25"/>
      <c r="E88" s="25"/>
      <c r="F88" s="25"/>
      <c r="G88" s="43"/>
      <c r="H88" s="43"/>
    </row>
    <row r="89" spans="2:8" s="27" customFormat="1" x14ac:dyDescent="0.5">
      <c r="B89" s="44" t="str">
        <f>LEFT(B63,FIND(" ",B63)-1)</f>
        <v>negexp</v>
      </c>
      <c r="C89" s="44" t="s">
        <v>13</v>
      </c>
      <c r="D89" s="27" t="s">
        <v>14</v>
      </c>
      <c r="E89" s="27" t="s">
        <v>15</v>
      </c>
      <c r="F89" s="27" t="s">
        <v>16</v>
      </c>
      <c r="G89" s="44" t="s">
        <v>4</v>
      </c>
      <c r="H89" s="44" t="s">
        <v>5</v>
      </c>
    </row>
    <row r="90" spans="2:8" x14ac:dyDescent="0.5">
      <c r="B90" s="25">
        <f t="shared" ref="B90:G105" si="5">ROUND(LEFT(B64,FIND(" ",B64)-1),4)</f>
        <v>-1.1599999999999999</v>
      </c>
      <c r="C90" s="25">
        <f t="shared" si="5"/>
        <v>0.16389999999999999</v>
      </c>
      <c r="D90" s="25">
        <f t="shared" si="5"/>
        <v>0.34260000000000002</v>
      </c>
      <c r="E90" s="25">
        <f t="shared" si="5"/>
        <v>0.47849999999999998</v>
      </c>
      <c r="F90" s="25">
        <f t="shared" si="5"/>
        <v>0.63419999999999999</v>
      </c>
      <c r="G90" s="25">
        <f t="shared" si="5"/>
        <v>-0.52270000000000005</v>
      </c>
      <c r="H90" s="25">
        <f t="shared" ref="H90:H111" si="6">ROUND(H64,4)</f>
        <v>0.85060000000000002</v>
      </c>
    </row>
    <row r="91" spans="2:8" x14ac:dyDescent="0.5">
      <c r="B91" s="25">
        <f t="shared" si="5"/>
        <v>-1.0555000000000001</v>
      </c>
      <c r="C91" s="25">
        <f t="shared" si="5"/>
        <v>0.1099</v>
      </c>
      <c r="D91" s="25">
        <f t="shared" si="5"/>
        <v>0.31929999999999997</v>
      </c>
      <c r="E91" s="25">
        <f t="shared" si="5"/>
        <v>0.34420000000000001</v>
      </c>
      <c r="F91" s="25">
        <f t="shared" si="5"/>
        <v>0.73199999999999998</v>
      </c>
      <c r="G91" s="25">
        <f t="shared" si="5"/>
        <v>-0.53</v>
      </c>
      <c r="H91" s="25">
        <f t="shared" si="6"/>
        <v>0.74980000000000002</v>
      </c>
    </row>
    <row r="92" spans="2:8" x14ac:dyDescent="0.5">
      <c r="B92" s="25">
        <f t="shared" si="5"/>
        <v>-0.95099999999999996</v>
      </c>
      <c r="C92" s="25">
        <f t="shared" si="5"/>
        <v>5.5899999999999998E-2</v>
      </c>
      <c r="D92" s="25">
        <f t="shared" si="5"/>
        <v>0.29630000000000001</v>
      </c>
      <c r="E92" s="25">
        <f t="shared" si="5"/>
        <v>0.18859999999999999</v>
      </c>
      <c r="F92" s="25">
        <f t="shared" si="5"/>
        <v>0.85109999999999997</v>
      </c>
      <c r="G92" s="25">
        <f t="shared" si="5"/>
        <v>-0.53790000000000004</v>
      </c>
      <c r="H92" s="25">
        <f t="shared" si="6"/>
        <v>0.64959999999999996</v>
      </c>
    </row>
    <row r="93" spans="2:8" x14ac:dyDescent="0.5">
      <c r="B93" s="25">
        <f t="shared" si="5"/>
        <v>-0.84650000000000003</v>
      </c>
      <c r="C93" s="25">
        <f t="shared" si="5"/>
        <v>1.9E-3</v>
      </c>
      <c r="D93" s="25">
        <f t="shared" si="5"/>
        <v>0.27360000000000001</v>
      </c>
      <c r="E93" s="25">
        <f t="shared" si="5"/>
        <v>6.7999999999999996E-3</v>
      </c>
      <c r="F93" s="25">
        <f t="shared" si="5"/>
        <v>0.99460000000000004</v>
      </c>
      <c r="G93" s="25">
        <f t="shared" si="5"/>
        <v>-0.54649999999999999</v>
      </c>
      <c r="H93" s="25">
        <f t="shared" si="6"/>
        <v>0.55020000000000002</v>
      </c>
    </row>
    <row r="94" spans="2:8" x14ac:dyDescent="0.5">
      <c r="B94" s="25">
        <f t="shared" si="5"/>
        <v>-0.74199999999999999</v>
      </c>
      <c r="C94" s="25">
        <f t="shared" si="5"/>
        <v>-5.2200000000000003E-2</v>
      </c>
      <c r="D94" s="25">
        <f t="shared" si="5"/>
        <v>0.2515</v>
      </c>
      <c r="E94" s="25">
        <f t="shared" si="5"/>
        <v>-0.2074</v>
      </c>
      <c r="F94" s="25">
        <f t="shared" si="5"/>
        <v>0.83640000000000003</v>
      </c>
      <c r="G94" s="25">
        <f t="shared" si="5"/>
        <v>-0.55610000000000004</v>
      </c>
      <c r="H94" s="25">
        <f t="shared" si="6"/>
        <v>0.45179999999999998</v>
      </c>
    </row>
    <row r="95" spans="2:8" x14ac:dyDescent="0.5">
      <c r="B95" s="25">
        <f t="shared" si="5"/>
        <v>-0.63749999999999996</v>
      </c>
      <c r="C95" s="25">
        <f t="shared" si="5"/>
        <v>-0.1062</v>
      </c>
      <c r="D95" s="25">
        <f t="shared" si="5"/>
        <v>0.22989999999999999</v>
      </c>
      <c r="E95" s="25">
        <f t="shared" si="5"/>
        <v>-0.46179999999999999</v>
      </c>
      <c r="F95" s="25">
        <f t="shared" si="5"/>
        <v>0.64600000000000002</v>
      </c>
      <c r="G95" s="25">
        <f t="shared" si="5"/>
        <v>-0.56689999999999996</v>
      </c>
      <c r="H95" s="25">
        <f t="shared" si="6"/>
        <v>0.35460000000000003</v>
      </c>
    </row>
    <row r="96" spans="2:8" x14ac:dyDescent="0.5">
      <c r="B96" s="25">
        <f t="shared" si="5"/>
        <v>-0.53300000000000003</v>
      </c>
      <c r="C96" s="25">
        <f t="shared" si="5"/>
        <v>-0.16020000000000001</v>
      </c>
      <c r="D96" s="25">
        <f t="shared" si="5"/>
        <v>0.2092</v>
      </c>
      <c r="E96" s="25">
        <f t="shared" si="5"/>
        <v>-0.76590000000000003</v>
      </c>
      <c r="F96" s="25">
        <f t="shared" si="5"/>
        <v>0.44700000000000001</v>
      </c>
      <c r="G96" s="25">
        <f t="shared" si="5"/>
        <v>-0.57940000000000003</v>
      </c>
      <c r="H96" s="25">
        <f t="shared" si="6"/>
        <v>0.25900000000000001</v>
      </c>
    </row>
    <row r="97" spans="2:8" x14ac:dyDescent="0.5">
      <c r="B97" s="25">
        <f t="shared" si="5"/>
        <v>-0.42849999999999999</v>
      </c>
      <c r="C97" s="25">
        <f t="shared" si="5"/>
        <v>-0.2142</v>
      </c>
      <c r="D97" s="25">
        <f t="shared" si="5"/>
        <v>0.1895</v>
      </c>
      <c r="E97" s="25">
        <f t="shared" si="5"/>
        <v>-1.1304000000000001</v>
      </c>
      <c r="F97" s="25">
        <f t="shared" si="5"/>
        <v>0.26319999999999999</v>
      </c>
      <c r="G97" s="25">
        <f t="shared" si="5"/>
        <v>-0.59399999999999997</v>
      </c>
      <c r="H97" s="25">
        <f t="shared" si="6"/>
        <v>0.1656</v>
      </c>
    </row>
    <row r="98" spans="2:8" x14ac:dyDescent="0.5">
      <c r="B98" s="25">
        <f t="shared" si="5"/>
        <v>-0.32400000000000001</v>
      </c>
      <c r="C98" s="25">
        <f t="shared" si="5"/>
        <v>-0.26829999999999998</v>
      </c>
      <c r="D98" s="25">
        <f t="shared" si="5"/>
        <v>0.17130000000000001</v>
      </c>
      <c r="E98" s="25">
        <f t="shared" si="5"/>
        <v>-1.5658000000000001</v>
      </c>
      <c r="F98" s="25">
        <f t="shared" si="5"/>
        <v>0.1231</v>
      </c>
      <c r="G98" s="25">
        <f t="shared" si="5"/>
        <v>-0.61160000000000003</v>
      </c>
      <c r="H98" s="25">
        <f t="shared" si="6"/>
        <v>7.51E-2</v>
      </c>
    </row>
    <row r="99" spans="2:8" x14ac:dyDescent="0.5">
      <c r="B99" s="25">
        <f t="shared" si="5"/>
        <v>-0.23369999999999999</v>
      </c>
      <c r="C99" s="25">
        <f t="shared" si="5"/>
        <v>-0.31490000000000001</v>
      </c>
      <c r="D99" s="25">
        <f t="shared" si="5"/>
        <v>0.15709999999999999</v>
      </c>
      <c r="E99" s="25">
        <f t="shared" si="5"/>
        <v>-2.0041000000000002</v>
      </c>
      <c r="F99" s="25">
        <f t="shared" si="5"/>
        <v>0.05</v>
      </c>
      <c r="G99" s="25">
        <f t="shared" si="5"/>
        <v>-0.62990000000000002</v>
      </c>
      <c r="H99" s="25">
        <f t="shared" si="6"/>
        <v>0</v>
      </c>
    </row>
    <row r="100" spans="2:8" x14ac:dyDescent="0.5">
      <c r="B100" s="25">
        <f t="shared" si="5"/>
        <v>-0.2195</v>
      </c>
      <c r="C100" s="25">
        <f t="shared" si="5"/>
        <v>-0.32229999999999998</v>
      </c>
      <c r="D100" s="25">
        <f t="shared" si="5"/>
        <v>0.15509999999999999</v>
      </c>
      <c r="E100" s="25">
        <f t="shared" si="5"/>
        <v>-2.0781000000000001</v>
      </c>
      <c r="F100" s="25">
        <f t="shared" si="5"/>
        <v>4.24E-2</v>
      </c>
      <c r="G100" s="25">
        <f t="shared" si="5"/>
        <v>-0.6331</v>
      </c>
      <c r="H100" s="25">
        <f t="shared" si="6"/>
        <v>-1.15E-2</v>
      </c>
    </row>
    <row r="101" spans="2:8" x14ac:dyDescent="0.5">
      <c r="B101" s="25">
        <f t="shared" si="5"/>
        <v>-0.115</v>
      </c>
      <c r="C101" s="25">
        <f t="shared" si="5"/>
        <v>-0.37630000000000002</v>
      </c>
      <c r="D101" s="25">
        <f t="shared" si="5"/>
        <v>0.14149999999999999</v>
      </c>
      <c r="E101" s="25">
        <f t="shared" si="5"/>
        <v>-2.6597</v>
      </c>
      <c r="F101" s="25">
        <f t="shared" si="5"/>
        <v>1.0200000000000001E-2</v>
      </c>
      <c r="G101" s="25">
        <f t="shared" si="5"/>
        <v>-0.65980000000000005</v>
      </c>
      <c r="H101" s="25">
        <f t="shared" si="6"/>
        <v>-9.2799999999999994E-2</v>
      </c>
    </row>
    <row r="102" spans="2:8" x14ac:dyDescent="0.5">
      <c r="B102" s="25">
        <f t="shared" si="5"/>
        <v>-1.0500000000000001E-2</v>
      </c>
      <c r="C102" s="25">
        <f t="shared" si="5"/>
        <v>-0.43030000000000002</v>
      </c>
      <c r="D102" s="25">
        <f t="shared" si="5"/>
        <v>0.1313</v>
      </c>
      <c r="E102" s="25">
        <f t="shared" si="5"/>
        <v>-3.2763</v>
      </c>
      <c r="F102" s="25">
        <f t="shared" si="5"/>
        <v>1.8E-3</v>
      </c>
      <c r="G102" s="25">
        <f t="shared" si="5"/>
        <v>-0.69350000000000001</v>
      </c>
      <c r="H102" s="25">
        <f t="shared" si="6"/>
        <v>-0.1671</v>
      </c>
    </row>
    <row r="103" spans="2:8" x14ac:dyDescent="0.5">
      <c r="B103" s="25">
        <f t="shared" si="5"/>
        <v>9.4E-2</v>
      </c>
      <c r="C103" s="25">
        <f t="shared" si="5"/>
        <v>-0.48430000000000001</v>
      </c>
      <c r="D103" s="25">
        <f t="shared" si="5"/>
        <v>0.1255</v>
      </c>
      <c r="E103" s="25">
        <f t="shared" si="5"/>
        <v>-3.8588</v>
      </c>
      <c r="F103" s="25">
        <f t="shared" si="5"/>
        <v>2.9999999999999997E-4</v>
      </c>
      <c r="G103" s="25">
        <f t="shared" si="5"/>
        <v>-0.7359</v>
      </c>
      <c r="H103" s="25">
        <f t="shared" si="6"/>
        <v>-0.23280000000000001</v>
      </c>
    </row>
    <row r="104" spans="2:8" x14ac:dyDescent="0.5">
      <c r="B104" s="25">
        <f t="shared" si="5"/>
        <v>0.19850000000000001</v>
      </c>
      <c r="C104" s="25">
        <f t="shared" si="5"/>
        <v>-0.53839999999999999</v>
      </c>
      <c r="D104" s="25">
        <f t="shared" si="5"/>
        <v>0.1246</v>
      </c>
      <c r="E104" s="25">
        <f t="shared" si="5"/>
        <v>-4.3209</v>
      </c>
      <c r="F104" s="25">
        <f t="shared" si="5"/>
        <v>1E-4</v>
      </c>
      <c r="G104" s="25">
        <f t="shared" si="5"/>
        <v>-0.78810000000000002</v>
      </c>
      <c r="H104" s="25">
        <f t="shared" si="6"/>
        <v>-0.28870000000000001</v>
      </c>
    </row>
    <row r="105" spans="2:8" x14ac:dyDescent="0.5">
      <c r="B105" s="25">
        <f t="shared" si="5"/>
        <v>0.30299999999999999</v>
      </c>
      <c r="C105" s="25">
        <f t="shared" si="5"/>
        <v>-0.59240000000000004</v>
      </c>
      <c r="D105" s="25">
        <f t="shared" si="5"/>
        <v>0.12870000000000001</v>
      </c>
      <c r="E105" s="25">
        <f t="shared" si="5"/>
        <v>-4.6031000000000004</v>
      </c>
      <c r="F105" s="25">
        <f t="shared" si="5"/>
        <v>0</v>
      </c>
      <c r="G105" s="25">
        <f t="shared" si="5"/>
        <v>-0.85029999999999994</v>
      </c>
      <c r="H105" s="25">
        <f t="shared" si="6"/>
        <v>-0.33450000000000002</v>
      </c>
    </row>
    <row r="106" spans="2:8" x14ac:dyDescent="0.5">
      <c r="B106" s="25">
        <f t="shared" ref="B106:G111" si="7">ROUND(LEFT(B80,FIND(" ",B80)-1),4)</f>
        <v>0.40749999999999997</v>
      </c>
      <c r="C106" s="25">
        <f t="shared" si="7"/>
        <v>-0.64639999999999997</v>
      </c>
      <c r="D106" s="25">
        <f t="shared" si="7"/>
        <v>0.13739999999999999</v>
      </c>
      <c r="E106" s="25">
        <f t="shared" si="7"/>
        <v>-4.7058999999999997</v>
      </c>
      <c r="F106" s="25">
        <f t="shared" si="7"/>
        <v>0</v>
      </c>
      <c r="G106" s="25">
        <f t="shared" si="7"/>
        <v>-0.92169999999999996</v>
      </c>
      <c r="H106" s="25">
        <f t="shared" si="6"/>
        <v>-0.37109999999999999</v>
      </c>
    </row>
    <row r="107" spans="2:8" x14ac:dyDescent="0.5">
      <c r="B107" s="25">
        <f t="shared" si="7"/>
        <v>0.51200000000000001</v>
      </c>
      <c r="C107" s="25">
        <f t="shared" si="7"/>
        <v>-0.70040000000000002</v>
      </c>
      <c r="D107" s="25">
        <f t="shared" si="7"/>
        <v>0.14979999999999999</v>
      </c>
      <c r="E107" s="25">
        <f t="shared" si="7"/>
        <v>-4.6756000000000002</v>
      </c>
      <c r="F107" s="25">
        <f t="shared" si="7"/>
        <v>0</v>
      </c>
      <c r="G107" s="25">
        <f t="shared" si="7"/>
        <v>-1.0006999999999999</v>
      </c>
      <c r="H107" s="25">
        <f t="shared" si="6"/>
        <v>-0.4002</v>
      </c>
    </row>
    <row r="108" spans="2:8" x14ac:dyDescent="0.5">
      <c r="B108" s="25">
        <f t="shared" si="7"/>
        <v>0.61650000000000005</v>
      </c>
      <c r="C108" s="25">
        <f t="shared" si="7"/>
        <v>-0.75449999999999995</v>
      </c>
      <c r="D108" s="25">
        <f t="shared" si="7"/>
        <v>0.16520000000000001</v>
      </c>
      <c r="E108" s="25">
        <f t="shared" si="7"/>
        <v>-4.5675999999999997</v>
      </c>
      <c r="F108" s="25">
        <f t="shared" si="7"/>
        <v>0</v>
      </c>
      <c r="G108" s="25">
        <f t="shared" si="7"/>
        <v>-1.0854999999999999</v>
      </c>
      <c r="H108" s="25">
        <f t="shared" si="6"/>
        <v>-0.4234</v>
      </c>
    </row>
    <row r="109" spans="2:8" x14ac:dyDescent="0.5">
      <c r="B109" s="25">
        <f t="shared" si="7"/>
        <v>0.72099999999999997</v>
      </c>
      <c r="C109" s="25">
        <f t="shared" si="7"/>
        <v>-0.8085</v>
      </c>
      <c r="D109" s="25">
        <f t="shared" si="7"/>
        <v>0.1827</v>
      </c>
      <c r="E109" s="25">
        <f t="shared" si="7"/>
        <v>-4.4244000000000003</v>
      </c>
      <c r="F109" s="25">
        <f t="shared" si="7"/>
        <v>0</v>
      </c>
      <c r="G109" s="25">
        <f t="shared" si="7"/>
        <v>-1.1747000000000001</v>
      </c>
      <c r="H109" s="25">
        <f t="shared" si="6"/>
        <v>-0.44230000000000003</v>
      </c>
    </row>
    <row r="110" spans="2:8" x14ac:dyDescent="0.5">
      <c r="B110" s="25">
        <f t="shared" si="7"/>
        <v>0.82550000000000001</v>
      </c>
      <c r="C110" s="25">
        <f t="shared" si="7"/>
        <v>-0.86250000000000004</v>
      </c>
      <c r="D110" s="25">
        <f t="shared" si="7"/>
        <v>0.2019</v>
      </c>
      <c r="E110" s="25">
        <f t="shared" si="7"/>
        <v>-4.2717000000000001</v>
      </c>
      <c r="F110" s="25">
        <f t="shared" si="7"/>
        <v>1E-4</v>
      </c>
      <c r="G110" s="25">
        <f t="shared" si="7"/>
        <v>-1.2670999999999999</v>
      </c>
      <c r="H110" s="25">
        <f t="shared" si="6"/>
        <v>-0.45789999999999997</v>
      </c>
    </row>
    <row r="111" spans="2:8" x14ac:dyDescent="0.5">
      <c r="B111" s="25">
        <f t="shared" si="7"/>
        <v>0.93</v>
      </c>
      <c r="C111" s="25">
        <f t="shared" si="7"/>
        <v>-0.91649999999999998</v>
      </c>
      <c r="D111" s="25">
        <f t="shared" si="7"/>
        <v>0.2223</v>
      </c>
      <c r="E111" s="25">
        <f t="shared" si="7"/>
        <v>-4.1231</v>
      </c>
      <c r="F111" s="25">
        <f t="shared" si="7"/>
        <v>1E-4</v>
      </c>
      <c r="G111" s="25">
        <f t="shared" si="7"/>
        <v>-1.3620000000000001</v>
      </c>
      <c r="H111" s="25">
        <f t="shared" si="6"/>
        <v>-0.47099999999999997</v>
      </c>
    </row>
    <row r="112" spans="2:8" x14ac:dyDescent="0.5">
      <c r="B112" s="25"/>
      <c r="C112" s="25"/>
      <c r="D112" s="25"/>
      <c r="E112" s="25"/>
      <c r="F112" s="25"/>
      <c r="G112" s="25"/>
      <c r="H112" s="25"/>
    </row>
    <row r="113" spans="2:8" x14ac:dyDescent="0.5">
      <c r="B113" s="25"/>
      <c r="C113" s="25"/>
      <c r="D113" s="25"/>
      <c r="E113" s="25"/>
      <c r="F113" s="25"/>
      <c r="G113" s="25"/>
      <c r="H113" s="25"/>
    </row>
    <row r="114" spans="2:8" x14ac:dyDescent="0.5">
      <c r="B114" s="25"/>
      <c r="C114" s="25"/>
      <c r="D114" s="25"/>
      <c r="E114" s="25"/>
      <c r="F114" s="25"/>
      <c r="G114" s="43"/>
      <c r="H114" s="43"/>
    </row>
    <row r="115" spans="2:8" x14ac:dyDescent="0.5">
      <c r="B115" s="25"/>
      <c r="C115" s="25"/>
      <c r="D115" s="25"/>
      <c r="E115" s="25"/>
      <c r="F115" s="25"/>
      <c r="G115" s="43"/>
      <c r="H115" s="43"/>
    </row>
    <row r="116" spans="2:8" x14ac:dyDescent="0.5">
      <c r="B116" s="25"/>
      <c r="C116" s="25"/>
      <c r="D116" s="25"/>
      <c r="E116" s="25"/>
      <c r="F116" s="25"/>
      <c r="G116" s="43"/>
      <c r="H116" s="43"/>
    </row>
    <row r="117" spans="2:8" x14ac:dyDescent="0.5">
      <c r="B117" s="25"/>
      <c r="C117" s="25"/>
      <c r="D117" s="25"/>
      <c r="E117" s="25"/>
      <c r="F117" s="25"/>
      <c r="G117" s="43"/>
      <c r="H117" s="43"/>
    </row>
    <row r="118" spans="2:8" x14ac:dyDescent="0.5">
      <c r="B118" s="25"/>
      <c r="C118" s="25"/>
      <c r="D118" s="25"/>
      <c r="E118" s="25"/>
      <c r="F118" s="25"/>
      <c r="G118" s="43"/>
      <c r="H118" s="43"/>
    </row>
    <row r="119" spans="2:8" x14ac:dyDescent="0.5">
      <c r="B119" s="25"/>
      <c r="C119" s="25"/>
      <c r="D119" s="25"/>
      <c r="E119" s="25"/>
      <c r="F119" s="25"/>
      <c r="G119" s="43"/>
      <c r="H119" s="43"/>
    </row>
    <row r="120" spans="2:8" x14ac:dyDescent="0.5">
      <c r="B120" s="25"/>
      <c r="C120" s="25"/>
      <c r="D120" s="25"/>
      <c r="E120" s="25"/>
      <c r="F120" s="25"/>
      <c r="G120" s="43"/>
      <c r="H120" s="43"/>
    </row>
    <row r="121" spans="2:8" x14ac:dyDescent="0.5">
      <c r="B121" s="25"/>
      <c r="C121" s="25"/>
      <c r="D121" s="25"/>
      <c r="E121" s="25"/>
      <c r="F121" s="25"/>
      <c r="G121" s="43"/>
      <c r="H121" s="43"/>
    </row>
    <row r="122" spans="2:8" x14ac:dyDescent="0.5">
      <c r="B122" s="25"/>
      <c r="C122" s="25"/>
      <c r="D122" s="25"/>
      <c r="E122" s="25"/>
      <c r="F122" s="25"/>
      <c r="G122" s="43"/>
      <c r="H122" s="43"/>
    </row>
    <row r="123" spans="2:8" x14ac:dyDescent="0.5">
      <c r="B123" s="43"/>
      <c r="C123" s="43"/>
      <c r="D123" s="43"/>
      <c r="E123" s="43"/>
      <c r="F123" s="43"/>
      <c r="G123" s="43"/>
      <c r="H123" s="43"/>
    </row>
    <row r="124" spans="2:8" x14ac:dyDescent="0.5">
      <c r="B124" s="43"/>
      <c r="C124" s="43"/>
      <c r="D124" s="43"/>
      <c r="E124" s="43"/>
      <c r="F124" s="43"/>
      <c r="G124" s="43"/>
      <c r="H124" s="43"/>
    </row>
    <row r="125" spans="2:8" x14ac:dyDescent="0.5">
      <c r="B125" s="43"/>
      <c r="C125" s="43"/>
      <c r="D125" s="43"/>
      <c r="E125" s="43"/>
      <c r="F125" s="43"/>
      <c r="G125" s="43"/>
      <c r="H125" s="43"/>
    </row>
    <row r="126" spans="2:8" x14ac:dyDescent="0.5">
      <c r="B126" s="43"/>
      <c r="C126" s="43"/>
      <c r="D126" s="43"/>
      <c r="E126" s="43"/>
      <c r="F126" s="43"/>
      <c r="G126" s="43"/>
      <c r="H126" s="43"/>
    </row>
  </sheetData>
  <sheetProtection selectLockedCells="1"/>
  <mergeCells count="1">
    <mergeCell ref="B4:G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2"/>
  <sheetViews>
    <sheetView tabSelected="1" workbookViewId="0">
      <selection activeCell="B4" sqref="B4:G4"/>
    </sheetView>
  </sheetViews>
  <sheetFormatPr defaultRowHeight="15.75" x14ac:dyDescent="0.5"/>
  <cols>
    <col min="1" max="1" width="2.6875" style="26" customWidth="1"/>
    <col min="2" max="2" width="9.875" style="26" customWidth="1"/>
    <col min="3" max="5" width="9" style="26"/>
    <col min="6" max="6" width="17.125" style="26" bestFit="1" customWidth="1"/>
    <col min="7" max="9" width="9" style="26"/>
    <col min="10" max="10" width="44.875" style="26" customWidth="1"/>
    <col min="11" max="16384" width="9" style="26"/>
  </cols>
  <sheetData>
    <row r="1" spans="2:8" ht="18" x14ac:dyDescent="0.55000000000000004">
      <c r="B1" s="57" t="str">
        <f>"Conditional indirect effect of " &amp;C7 &amp;" on " &amp;C8 &amp;" at values of the moderator "&amp;C9 &amp;" through " &amp;C10</f>
        <v>Conditional indirect effect of DYSFUNC on PERFORM at values of the moderator NEGEXP through NEGTONE</v>
      </c>
      <c r="H1" s="25"/>
    </row>
    <row r="2" spans="2:8" ht="18.399999999999999" thickBot="1" x14ac:dyDescent="0.6">
      <c r="B2" s="57"/>
      <c r="H2" s="25"/>
    </row>
    <row r="3" spans="2:8" x14ac:dyDescent="0.5">
      <c r="B3" s="28" t="s">
        <v>32</v>
      </c>
      <c r="C3" s="39"/>
      <c r="D3" s="39"/>
      <c r="E3" s="39"/>
      <c r="F3" s="39"/>
      <c r="G3" s="40"/>
      <c r="H3" s="25"/>
    </row>
    <row r="4" spans="2:8" ht="82.5" customHeight="1" thickBot="1" x14ac:dyDescent="0.55000000000000004">
      <c r="B4" s="70" t="s">
        <v>110</v>
      </c>
      <c r="C4" s="71"/>
      <c r="D4" s="71"/>
      <c r="E4" s="71"/>
      <c r="F4" s="71"/>
      <c r="G4" s="72"/>
      <c r="H4" s="25"/>
    </row>
    <row r="5" spans="2:8" ht="18" x14ac:dyDescent="0.55000000000000004">
      <c r="B5" s="57"/>
      <c r="H5" s="25"/>
    </row>
    <row r="6" spans="2:8" x14ac:dyDescent="0.5">
      <c r="B6" s="27" t="s">
        <v>37</v>
      </c>
      <c r="H6" s="25"/>
    </row>
    <row r="7" spans="2:8" x14ac:dyDescent="0.5">
      <c r="B7" s="27" t="s">
        <v>0</v>
      </c>
      <c r="C7" s="24" t="s">
        <v>52</v>
      </c>
      <c r="D7" s="24"/>
      <c r="E7" s="24"/>
      <c r="H7" s="25"/>
    </row>
    <row r="8" spans="2:8" x14ac:dyDescent="0.5">
      <c r="B8" s="27" t="s">
        <v>1</v>
      </c>
      <c r="C8" s="24" t="s">
        <v>53</v>
      </c>
      <c r="D8" s="24"/>
      <c r="E8" s="24"/>
      <c r="H8" s="25"/>
    </row>
    <row r="9" spans="2:8" x14ac:dyDescent="0.5">
      <c r="B9" s="27" t="s">
        <v>3</v>
      </c>
      <c r="C9" s="24" t="s">
        <v>55</v>
      </c>
      <c r="D9" s="24"/>
      <c r="E9" s="24"/>
      <c r="H9" s="25"/>
    </row>
    <row r="10" spans="2:8" x14ac:dyDescent="0.5">
      <c r="B10" s="27" t="s">
        <v>2</v>
      </c>
      <c r="C10" s="56" t="s">
        <v>54</v>
      </c>
      <c r="D10" s="24"/>
      <c r="E10" s="24"/>
      <c r="H10" s="25"/>
    </row>
    <row r="11" spans="2:8" ht="18" x14ac:dyDescent="0.55000000000000004">
      <c r="B11" s="57"/>
      <c r="H11" s="25"/>
    </row>
    <row r="12" spans="2:8" x14ac:dyDescent="0.5">
      <c r="B12" s="27" t="s">
        <v>38</v>
      </c>
      <c r="H12" s="25"/>
    </row>
    <row r="13" spans="2:8" x14ac:dyDescent="0.5">
      <c r="B13" s="58" t="s">
        <v>91</v>
      </c>
      <c r="C13" s="59"/>
      <c r="D13" s="59"/>
      <c r="E13" s="59"/>
      <c r="F13" s="59"/>
      <c r="H13" s="25"/>
    </row>
    <row r="14" spans="2:8" x14ac:dyDescent="0.5">
      <c r="B14" s="23" t="s">
        <v>92</v>
      </c>
      <c r="C14" s="22"/>
      <c r="D14" s="22"/>
      <c r="E14" s="22"/>
      <c r="F14" s="22"/>
      <c r="H14" s="25"/>
    </row>
    <row r="15" spans="2:8" x14ac:dyDescent="0.5">
      <c r="B15" s="23" t="s">
        <v>93</v>
      </c>
      <c r="C15" s="22"/>
      <c r="D15" s="22"/>
      <c r="E15" s="22"/>
      <c r="F15" s="22"/>
      <c r="H15" s="25"/>
    </row>
    <row r="16" spans="2:8" x14ac:dyDescent="0.5">
      <c r="B16" s="23" t="s">
        <v>94</v>
      </c>
      <c r="C16" s="22"/>
      <c r="D16" s="22"/>
      <c r="E16" s="22"/>
      <c r="F16" s="22"/>
      <c r="H16" s="25"/>
    </row>
    <row r="17" spans="2:8" x14ac:dyDescent="0.5">
      <c r="B17" s="43"/>
      <c r="C17" s="41"/>
      <c r="D17" s="41"/>
      <c r="E17" s="41"/>
      <c r="F17" s="41"/>
      <c r="G17" s="43"/>
      <c r="H17" s="43"/>
    </row>
    <row r="18" spans="2:8" x14ac:dyDescent="0.5">
      <c r="B18" s="42" t="s">
        <v>22</v>
      </c>
      <c r="C18" s="43"/>
      <c r="D18" s="43"/>
      <c r="E18" s="43"/>
      <c r="F18" s="43"/>
      <c r="G18" s="43"/>
      <c r="H18" s="43"/>
    </row>
    <row r="19" spans="2:8" x14ac:dyDescent="0.5">
      <c r="B19" s="44" t="str">
        <f>TRIM(SUBSTITUTE(B13,CHAR(160)," "))</f>
        <v>negexp Effect se t p LLCI ULCI</v>
      </c>
      <c r="C19" s="25"/>
      <c r="D19" s="25"/>
      <c r="E19" s="25"/>
      <c r="F19" s="25"/>
      <c r="G19" s="43"/>
      <c r="H19" s="43"/>
    </row>
    <row r="20" spans="2:8" x14ac:dyDescent="0.5">
      <c r="B20" s="25" t="str">
        <f>TRIM(SUBSTITUTE(B14,CHAR(160)," "))</f>
        <v>-.5308 -.1613 .2088 -.7729 .4429 -.5797 .2570</v>
      </c>
      <c r="C20" s="25"/>
      <c r="D20" s="25"/>
      <c r="E20" s="25"/>
      <c r="F20" s="25"/>
      <c r="G20" s="43"/>
      <c r="H20" s="43"/>
    </row>
    <row r="21" spans="2:8" x14ac:dyDescent="0.5">
      <c r="B21" s="25" t="str">
        <f>TRIM(SUBSTITUTE(B15,CHAR(160)," "))</f>
        <v>-.0600 -.4047 .1357 -2.9834 .0042 -.6766 -.1329</v>
      </c>
      <c r="C21" s="25"/>
      <c r="D21" s="25"/>
      <c r="E21" s="25"/>
      <c r="F21" s="25"/>
      <c r="G21" s="43"/>
      <c r="H21" s="43"/>
    </row>
    <row r="22" spans="2:8" x14ac:dyDescent="0.5">
      <c r="B22" s="25" t="str">
        <f>TRIM(SUBSTITUTE(B16,CHAR(160)," "))</f>
        <v>.6000 -.7459 .1626 -4.5879 .0000 -1.0718 -.4201</v>
      </c>
      <c r="C22" s="25"/>
      <c r="D22" s="25"/>
      <c r="E22" s="25"/>
      <c r="F22" s="25"/>
      <c r="G22" s="43"/>
      <c r="H22" s="43"/>
    </row>
    <row r="23" spans="2:8" x14ac:dyDescent="0.5">
      <c r="B23" s="25"/>
      <c r="C23" s="25"/>
      <c r="D23" s="25"/>
      <c r="E23" s="25"/>
      <c r="F23" s="25"/>
      <c r="G23" s="43"/>
      <c r="H23" s="43"/>
    </row>
    <row r="24" spans="2:8" x14ac:dyDescent="0.5">
      <c r="B24" s="25"/>
      <c r="C24" s="25"/>
      <c r="D24" s="25"/>
      <c r="E24" s="25"/>
      <c r="F24" s="25"/>
      <c r="G24" s="43"/>
      <c r="H24" s="43"/>
    </row>
    <row r="25" spans="2:8" x14ac:dyDescent="0.5">
      <c r="B25" s="25"/>
      <c r="C25" s="25"/>
      <c r="D25" s="25"/>
      <c r="E25" s="25"/>
      <c r="F25" s="25"/>
      <c r="G25" s="43"/>
      <c r="H25" s="43"/>
    </row>
    <row r="26" spans="2:8" x14ac:dyDescent="0.5">
      <c r="B26" s="42" t="s">
        <v>23</v>
      </c>
      <c r="C26" s="25"/>
      <c r="D26" s="25"/>
      <c r="E26" s="25"/>
      <c r="F26" s="25"/>
      <c r="G26" s="43"/>
      <c r="H26" s="43"/>
    </row>
    <row r="27" spans="2:8" x14ac:dyDescent="0.5">
      <c r="B27" s="44" t="str">
        <f>TRIM(B19)</f>
        <v>negexp Effect se t p LLCI ULCI</v>
      </c>
      <c r="C27" s="25"/>
      <c r="D27" s="25"/>
      <c r="E27" s="25"/>
      <c r="F27" s="25"/>
      <c r="G27" s="43"/>
      <c r="H27" s="43"/>
    </row>
    <row r="28" spans="2:8" x14ac:dyDescent="0.5">
      <c r="B28" s="25" t="str">
        <f>TRIM(B20)</f>
        <v>-.5308 -.1613 .2088 -.7729 .4429 -.5797 .2570</v>
      </c>
      <c r="C28" s="25" t="str">
        <f t="shared" ref="C28:H28" si="0">RIGHT(B28, LEN(B28)-FIND(" ",B28))</f>
        <v>-.1613 .2088 -.7729 .4429 -.5797 .2570</v>
      </c>
      <c r="D28" s="25" t="str">
        <f t="shared" si="0"/>
        <v>.2088 -.7729 .4429 -.5797 .2570</v>
      </c>
      <c r="E28" s="25" t="str">
        <f t="shared" si="0"/>
        <v>-.7729 .4429 -.5797 .2570</v>
      </c>
      <c r="F28" s="25" t="str">
        <f t="shared" si="0"/>
        <v>.4429 -.5797 .2570</v>
      </c>
      <c r="G28" s="25" t="str">
        <f t="shared" si="0"/>
        <v>-.5797 .2570</v>
      </c>
      <c r="H28" s="43" t="str">
        <f t="shared" si="0"/>
        <v>.2570</v>
      </c>
    </row>
    <row r="29" spans="2:8" x14ac:dyDescent="0.5">
      <c r="B29" s="25" t="str">
        <f t="shared" ref="B29:B30" si="1">TRIM(B21)</f>
        <v>-.0600 -.4047 .1357 -2.9834 .0042 -.6766 -.1329</v>
      </c>
      <c r="C29" s="25" t="str">
        <f t="shared" ref="C29:F30" si="2">RIGHT(B29, LEN(B29)-FIND(" ",B29))</f>
        <v>-.4047 .1357 -2.9834 .0042 -.6766 -.1329</v>
      </c>
      <c r="D29" s="25" t="str">
        <f t="shared" si="2"/>
        <v>.1357 -2.9834 .0042 -.6766 -.1329</v>
      </c>
      <c r="E29" s="25" t="str">
        <f t="shared" si="2"/>
        <v>-2.9834 .0042 -.6766 -.1329</v>
      </c>
      <c r="F29" s="25" t="str">
        <f t="shared" si="2"/>
        <v>.0042 -.6766 -.1329</v>
      </c>
      <c r="G29" s="25" t="str">
        <f t="shared" ref="G29:H30" si="3">RIGHT(F29, LEN(F29)-FIND(" ",F29))</f>
        <v>-.6766 -.1329</v>
      </c>
      <c r="H29" s="43" t="str">
        <f t="shared" si="3"/>
        <v>-.1329</v>
      </c>
    </row>
    <row r="30" spans="2:8" x14ac:dyDescent="0.5">
      <c r="B30" s="25" t="str">
        <f t="shared" si="1"/>
        <v>.6000 -.7459 .1626 -4.5879 .0000 -1.0718 -.4201</v>
      </c>
      <c r="C30" s="25" t="str">
        <f t="shared" si="2"/>
        <v>-.7459 .1626 -4.5879 .0000 -1.0718 -.4201</v>
      </c>
      <c r="D30" s="25" t="str">
        <f t="shared" si="2"/>
        <v>.1626 -4.5879 .0000 -1.0718 -.4201</v>
      </c>
      <c r="E30" s="25" t="str">
        <f t="shared" si="2"/>
        <v>-4.5879 .0000 -1.0718 -.4201</v>
      </c>
      <c r="F30" s="25" t="str">
        <f t="shared" si="2"/>
        <v>.0000 -1.0718 -.4201</v>
      </c>
      <c r="G30" s="25" t="str">
        <f t="shared" si="3"/>
        <v>-1.0718 -.4201</v>
      </c>
      <c r="H30" s="43" t="str">
        <f t="shared" si="3"/>
        <v>-.4201</v>
      </c>
    </row>
    <row r="31" spans="2:8" x14ac:dyDescent="0.5">
      <c r="B31" s="25"/>
      <c r="C31" s="25"/>
      <c r="D31" s="25"/>
      <c r="E31" s="25"/>
      <c r="F31" s="25"/>
      <c r="G31" s="25"/>
      <c r="H31" s="43"/>
    </row>
    <row r="32" spans="2:8" x14ac:dyDescent="0.5">
      <c r="B32" s="25"/>
      <c r="C32" s="25"/>
      <c r="D32" s="25"/>
      <c r="E32" s="25"/>
      <c r="F32" s="25"/>
      <c r="G32" s="25"/>
      <c r="H32" s="43"/>
    </row>
    <row r="33" spans="2:8" x14ac:dyDescent="0.5">
      <c r="B33" s="25"/>
      <c r="C33" s="25"/>
      <c r="D33" s="25"/>
      <c r="E33" s="25"/>
      <c r="F33" s="25"/>
      <c r="G33" s="43"/>
      <c r="H33" s="43"/>
    </row>
    <row r="34" spans="2:8" x14ac:dyDescent="0.5">
      <c r="B34" s="42" t="s">
        <v>24</v>
      </c>
      <c r="C34" s="25"/>
      <c r="D34" s="25"/>
      <c r="E34" s="25"/>
      <c r="F34" s="25"/>
      <c r="G34" s="43"/>
      <c r="H34" s="43"/>
    </row>
    <row r="35" spans="2:8" x14ac:dyDescent="0.5">
      <c r="B35" s="44" t="str">
        <f>LEFT(B27,FIND(" ",B27)-1)</f>
        <v>negexp</v>
      </c>
      <c r="C35" s="44" t="s">
        <v>6</v>
      </c>
      <c r="D35" s="27"/>
      <c r="E35" s="44" t="s">
        <v>4</v>
      </c>
      <c r="F35" s="44" t="s">
        <v>5</v>
      </c>
      <c r="G35" s="43"/>
      <c r="H35" s="43"/>
    </row>
    <row r="36" spans="2:8" x14ac:dyDescent="0.5">
      <c r="B36" s="25">
        <f>ROUND(LEFT(B28,FIND(" ",C28)-1),4)</f>
        <v>-0.53080000000000005</v>
      </c>
      <c r="C36" s="25">
        <f>ROUND(LEFT(C28,FIND(" ",C28)-1),4)</f>
        <v>-0.1613</v>
      </c>
      <c r="D36" s="25">
        <f>ROUND(LEFT(D28,FIND(" ",D28)-1),4)</f>
        <v>0.20880000000000001</v>
      </c>
      <c r="E36" s="25">
        <f>ROUND(LEFT(G28,FIND(" ",G28)-1),4)</f>
        <v>-0.57969999999999999</v>
      </c>
      <c r="F36" s="25">
        <f>ROUND(H28,4)</f>
        <v>0.25700000000000001</v>
      </c>
      <c r="G36" s="43"/>
      <c r="H36" s="43"/>
    </row>
    <row r="37" spans="2:8" x14ac:dyDescent="0.5">
      <c r="B37" s="25">
        <f t="shared" ref="B37:B38" si="4">ROUND(LEFT(B29,FIND(" ",C29)-1),4)</f>
        <v>-0.06</v>
      </c>
      <c r="C37" s="25">
        <f t="shared" ref="C37:C38" si="5">ROUND(LEFT(C29,FIND(" ",C29)-1),4)</f>
        <v>-0.4047</v>
      </c>
      <c r="D37" s="25">
        <f t="shared" ref="D37:D38" si="6">ROUND(LEFT(D29,FIND(" ",D29)-1),4)</f>
        <v>0.13569999999999999</v>
      </c>
      <c r="E37" s="25">
        <f t="shared" ref="E37:E38" si="7">ROUND(LEFT(G29,FIND(" ",G29)-1),4)</f>
        <v>-0.67659999999999998</v>
      </c>
      <c r="F37" s="25">
        <f t="shared" ref="F37:F38" si="8">ROUND(H29,4)</f>
        <v>-0.13289999999999999</v>
      </c>
      <c r="G37" s="43"/>
      <c r="H37" s="43"/>
    </row>
    <row r="38" spans="2:8" x14ac:dyDescent="0.5">
      <c r="B38" s="25">
        <f t="shared" si="4"/>
        <v>0.6</v>
      </c>
      <c r="C38" s="25">
        <f t="shared" si="5"/>
        <v>-0.74590000000000001</v>
      </c>
      <c r="D38" s="25">
        <f t="shared" si="6"/>
        <v>0.16259999999999999</v>
      </c>
      <c r="E38" s="25">
        <f t="shared" si="7"/>
        <v>-1.0718000000000001</v>
      </c>
      <c r="F38" s="25">
        <f t="shared" si="8"/>
        <v>-0.42009999999999997</v>
      </c>
      <c r="G38" s="43"/>
      <c r="H38" s="43"/>
    </row>
    <row r="39" spans="2:8" x14ac:dyDescent="0.5">
      <c r="B39" s="25"/>
      <c r="C39" s="25"/>
      <c r="D39" s="25"/>
      <c r="E39" s="25"/>
      <c r="F39" s="25"/>
      <c r="G39" s="43"/>
      <c r="H39" s="43"/>
    </row>
    <row r="40" spans="2:8" x14ac:dyDescent="0.5">
      <c r="B40" s="25"/>
      <c r="C40" s="25"/>
      <c r="D40" s="25"/>
      <c r="E40" s="25"/>
      <c r="F40" s="25"/>
      <c r="G40" s="43"/>
      <c r="H40" s="43"/>
    </row>
    <row r="41" spans="2:8" x14ac:dyDescent="0.5">
      <c r="B41" s="25"/>
      <c r="C41" s="25"/>
      <c r="D41" s="25"/>
      <c r="E41" s="25"/>
      <c r="F41" s="25"/>
      <c r="G41" s="43"/>
      <c r="H41" s="43"/>
    </row>
    <row r="42" spans="2:8" x14ac:dyDescent="0.5">
      <c r="B42" s="25"/>
      <c r="C42" s="25"/>
      <c r="D42" s="25"/>
      <c r="E42" s="25"/>
      <c r="F42" s="25"/>
      <c r="G42" s="43"/>
      <c r="H42" s="43"/>
    </row>
    <row r="43" spans="2:8" x14ac:dyDescent="0.5">
      <c r="B43" s="25"/>
      <c r="C43" s="25"/>
      <c r="D43" s="25"/>
      <c r="E43" s="25"/>
      <c r="F43" s="25"/>
      <c r="G43" s="43"/>
      <c r="H43" s="43"/>
    </row>
    <row r="44" spans="2:8" x14ac:dyDescent="0.5">
      <c r="C44" s="25"/>
      <c r="D44" s="25"/>
      <c r="E44" s="60"/>
      <c r="F44" s="61"/>
      <c r="G44" s="43"/>
      <c r="H44" s="43"/>
    </row>
    <row r="45" spans="2:8" x14ac:dyDescent="0.5">
      <c r="D45" s="25"/>
      <c r="E45" s="25"/>
      <c r="F45" s="25"/>
      <c r="G45" s="43"/>
      <c r="H45" s="43"/>
    </row>
    <row r="46" spans="2:8" x14ac:dyDescent="0.5">
      <c r="D46" s="25"/>
      <c r="F46" s="25"/>
      <c r="G46" s="43"/>
      <c r="H46" s="43"/>
    </row>
    <row r="47" spans="2:8" x14ac:dyDescent="0.5">
      <c r="C47" s="60"/>
      <c r="D47" s="60"/>
      <c r="E47" s="60"/>
      <c r="F47" s="60"/>
      <c r="G47" s="60"/>
      <c r="H47" s="43"/>
    </row>
    <row r="48" spans="2:8" x14ac:dyDescent="0.5">
      <c r="C48" s="25"/>
      <c r="D48" s="25"/>
      <c r="E48" s="25"/>
      <c r="F48" s="25"/>
      <c r="G48" s="43"/>
      <c r="H48" s="43"/>
    </row>
    <row r="49" spans="2:8" x14ac:dyDescent="0.5">
      <c r="C49" s="44"/>
      <c r="D49" s="44"/>
      <c r="E49" s="44"/>
      <c r="F49" s="44"/>
      <c r="G49" s="43"/>
      <c r="H49" s="43"/>
    </row>
    <row r="50" spans="2:8" x14ac:dyDescent="0.5">
      <c r="B50" s="25"/>
      <c r="C50" s="62"/>
      <c r="D50" s="25"/>
      <c r="E50" s="25"/>
      <c r="F50" s="25"/>
      <c r="G50" s="43"/>
      <c r="H50" s="43"/>
    </row>
    <row r="51" spans="2:8" x14ac:dyDescent="0.5">
      <c r="B51" s="25"/>
      <c r="C51" s="25"/>
      <c r="D51" s="25"/>
      <c r="E51" s="25"/>
      <c r="F51" s="25"/>
      <c r="G51" s="43"/>
      <c r="H51" s="43"/>
    </row>
    <row r="52" spans="2:8" x14ac:dyDescent="0.5">
      <c r="B52" s="25"/>
      <c r="C52" s="25"/>
      <c r="D52" s="25"/>
      <c r="E52" s="25"/>
      <c r="F52" s="25"/>
      <c r="G52" s="43"/>
      <c r="H52" s="43"/>
    </row>
    <row r="53" spans="2:8" x14ac:dyDescent="0.5">
      <c r="B53" s="25"/>
      <c r="C53" s="25"/>
      <c r="D53" s="25"/>
      <c r="E53" s="25"/>
      <c r="F53" s="25"/>
      <c r="G53" s="43"/>
      <c r="H53" s="43"/>
    </row>
    <row r="54" spans="2:8" x14ac:dyDescent="0.5">
      <c r="B54" s="25"/>
      <c r="C54" s="25"/>
      <c r="D54" s="25"/>
      <c r="E54" s="25"/>
      <c r="F54" s="25"/>
      <c r="G54" s="43"/>
      <c r="H54" s="43"/>
    </row>
    <row r="55" spans="2:8" x14ac:dyDescent="0.5">
      <c r="B55" s="25"/>
      <c r="C55" s="25"/>
      <c r="D55" s="25"/>
      <c r="E55" s="25"/>
      <c r="F55" s="25"/>
      <c r="G55" s="43"/>
      <c r="H55" s="43"/>
    </row>
    <row r="56" spans="2:8" x14ac:dyDescent="0.5">
      <c r="B56" s="25"/>
      <c r="C56" s="25"/>
      <c r="D56" s="25"/>
      <c r="E56" s="25"/>
      <c r="F56" s="25"/>
      <c r="G56" s="43"/>
      <c r="H56" s="43"/>
    </row>
    <row r="57" spans="2:8" x14ac:dyDescent="0.5">
      <c r="B57" s="25"/>
      <c r="C57" s="25"/>
      <c r="D57" s="25"/>
      <c r="E57" s="25"/>
      <c r="F57" s="25"/>
      <c r="G57" s="43"/>
      <c r="H57" s="43"/>
    </row>
    <row r="58" spans="2:8" x14ac:dyDescent="0.5">
      <c r="B58" s="25"/>
      <c r="C58" s="25"/>
      <c r="D58" s="25"/>
      <c r="E58" s="25"/>
      <c r="F58" s="25"/>
      <c r="G58" s="43"/>
      <c r="H58" s="43"/>
    </row>
    <row r="59" spans="2:8" x14ac:dyDescent="0.5">
      <c r="B59" s="43"/>
      <c r="C59" s="43"/>
      <c r="D59" s="43"/>
      <c r="E59" s="43"/>
      <c r="F59" s="43"/>
      <c r="G59" s="43"/>
      <c r="H59" s="43"/>
    </row>
    <row r="60" spans="2:8" x14ac:dyDescent="0.5">
      <c r="B60" s="43"/>
      <c r="C60" s="43"/>
      <c r="D60" s="43"/>
      <c r="E60" s="43"/>
      <c r="F60" s="43"/>
      <c r="G60" s="43"/>
      <c r="H60" s="43"/>
    </row>
    <row r="61" spans="2:8" x14ac:dyDescent="0.5">
      <c r="B61" s="43"/>
      <c r="C61" s="43"/>
      <c r="D61" s="43"/>
      <c r="E61" s="43"/>
      <c r="F61" s="43"/>
      <c r="G61" s="43"/>
      <c r="H61" s="43"/>
    </row>
    <row r="62" spans="2:8" x14ac:dyDescent="0.5">
      <c r="B62" s="43"/>
      <c r="C62" s="43"/>
      <c r="D62" s="43"/>
      <c r="E62" s="43"/>
      <c r="F62" s="43"/>
      <c r="G62" s="43"/>
      <c r="H62" s="43"/>
    </row>
  </sheetData>
  <sheetProtection selectLockedCells="1"/>
  <mergeCells count="1">
    <mergeCell ref="B4:G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99"/>
  <sheetViews>
    <sheetView workbookViewId="0">
      <selection activeCell="H9" sqref="H9"/>
    </sheetView>
  </sheetViews>
  <sheetFormatPr defaultRowHeight="15.75" x14ac:dyDescent="0.5"/>
  <cols>
    <col min="1" max="1" width="2.4375" style="51" customWidth="1"/>
    <col min="2" max="5" width="9" style="51"/>
    <col min="6" max="6" width="2.8125" style="51" customWidth="1"/>
    <col min="7" max="7" width="18.75" style="51" customWidth="1"/>
    <col min="8" max="8" width="8.125" style="51" customWidth="1"/>
    <col min="9" max="9" width="7.875" style="51" bestFit="1" customWidth="1"/>
    <col min="10" max="10" width="8.625" style="51" bestFit="1" customWidth="1"/>
    <col min="11" max="11" width="6.375" style="51" bestFit="1" customWidth="1"/>
    <col min="12" max="12" width="9" style="51"/>
    <col min="13" max="13" width="7.875" style="51" bestFit="1" customWidth="1"/>
    <col min="14" max="14" width="7.875" style="51" customWidth="1"/>
    <col min="15" max="15" width="9.375" style="51" customWidth="1"/>
    <col min="16" max="16" width="9.5" style="51" bestFit="1" customWidth="1"/>
    <col min="17" max="17" width="6.875" style="51" bestFit="1" customWidth="1"/>
    <col min="18" max="18" width="8.625" style="51" customWidth="1"/>
    <col min="19" max="19" width="8.25" style="51" customWidth="1"/>
    <col min="20" max="20" width="7.875" style="51" bestFit="1" customWidth="1"/>
    <col min="21" max="21" width="9" style="51"/>
    <col min="22" max="22" width="6.375" style="51" bestFit="1" customWidth="1"/>
    <col min="23" max="23" width="7.375" style="51" bestFit="1" customWidth="1"/>
    <col min="24" max="25" width="6.375" style="51" bestFit="1" customWidth="1"/>
    <col min="26" max="16384" width="9" style="51"/>
  </cols>
  <sheetData>
    <row r="1" spans="2:25" s="52" customFormat="1" ht="16.149999999999999" thickBot="1" x14ac:dyDescent="0.55000000000000004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6"/>
      <c r="U1" s="6"/>
      <c r="V1" s="6"/>
      <c r="W1" s="6"/>
      <c r="X1" s="6"/>
      <c r="Y1" s="6"/>
    </row>
    <row r="2" spans="2:25" s="52" customFormat="1" x14ac:dyDescent="0.5">
      <c r="B2" s="27" t="s">
        <v>37</v>
      </c>
      <c r="C2" s="33"/>
      <c r="D2" s="33"/>
      <c r="G2" s="3"/>
      <c r="H2"/>
      <c r="I2" s="5" t="s">
        <v>31</v>
      </c>
      <c r="J2" s="4" t="s">
        <v>106</v>
      </c>
      <c r="K2" s="4"/>
      <c r="L2" s="4"/>
      <c r="M2" s="5"/>
      <c r="N2" s="4" t="s">
        <v>107</v>
      </c>
      <c r="O2" s="4"/>
      <c r="P2" s="46"/>
      <c r="Q2" s="64"/>
      <c r="R2" s="64"/>
      <c r="S2" s="64"/>
      <c r="T2" s="64"/>
      <c r="U2" s="6"/>
    </row>
    <row r="3" spans="2:25" s="52" customFormat="1" ht="45.4" customHeight="1" x14ac:dyDescent="0.5">
      <c r="B3" s="33" t="s">
        <v>33</v>
      </c>
      <c r="C3" s="56" t="s">
        <v>52</v>
      </c>
      <c r="D3" s="34"/>
      <c r="G3" s="6" t="s">
        <v>25</v>
      </c>
      <c r="H3" s="8"/>
      <c r="I3" s="74" t="str">
        <f>CONCATENATE("M (",C5,")")</f>
        <v>M (NEGTONE)</v>
      </c>
      <c r="J3" s="74"/>
      <c r="K3" s="74"/>
      <c r="L3" s="8"/>
      <c r="M3" s="73" t="str">
        <f>CONCATENATE("Y (",C4,")")</f>
        <v>Y (PERFORM)</v>
      </c>
      <c r="N3" s="73"/>
      <c r="O3" s="73"/>
    </row>
    <row r="4" spans="2:25" s="52" customFormat="1" x14ac:dyDescent="0.5">
      <c r="B4" s="33" t="s">
        <v>34</v>
      </c>
      <c r="C4" s="56" t="s">
        <v>53</v>
      </c>
      <c r="D4" s="34"/>
      <c r="G4" s="6"/>
      <c r="H4" s="5"/>
      <c r="I4" s="7"/>
      <c r="J4" s="7"/>
      <c r="K4" s="7"/>
      <c r="L4" s="5"/>
      <c r="M4" s="7"/>
      <c r="N4" s="7"/>
      <c r="O4" s="7"/>
    </row>
    <row r="5" spans="2:25" s="52" customFormat="1" x14ac:dyDescent="0.5">
      <c r="B5" s="33" t="s">
        <v>41</v>
      </c>
      <c r="C5" s="65" t="s">
        <v>54</v>
      </c>
      <c r="D5" s="48"/>
      <c r="G5" s="9" t="s">
        <v>7</v>
      </c>
      <c r="H5" s="10"/>
      <c r="I5" s="10" t="s">
        <v>8</v>
      </c>
      <c r="J5" s="10" t="s">
        <v>16</v>
      </c>
      <c r="K5" s="10" t="s">
        <v>9</v>
      </c>
      <c r="L5" s="10"/>
      <c r="M5" s="10" t="s">
        <v>8</v>
      </c>
      <c r="N5" s="10" t="s">
        <v>16</v>
      </c>
      <c r="O5" s="10" t="s">
        <v>9</v>
      </c>
    </row>
    <row r="6" spans="2:25" s="52" customFormat="1" x14ac:dyDescent="0.5">
      <c r="B6" s="33" t="s">
        <v>40</v>
      </c>
      <c r="C6" s="56" t="s">
        <v>55</v>
      </c>
      <c r="D6" s="34"/>
      <c r="G6" s="11"/>
      <c r="H6" s="13"/>
      <c r="I6" s="14"/>
      <c r="J6" s="14"/>
      <c r="K6" s="14"/>
      <c r="L6" s="15"/>
      <c r="M6" s="14"/>
      <c r="N6" s="14"/>
      <c r="O6" s="14"/>
    </row>
    <row r="7" spans="2:25" s="52" customFormat="1" x14ac:dyDescent="0.5">
      <c r="B7" s="33" t="s">
        <v>67</v>
      </c>
      <c r="C7" s="56">
        <v>60</v>
      </c>
      <c r="G7" s="16" t="s">
        <v>10</v>
      </c>
      <c r="H7" s="12"/>
      <c r="I7" s="55">
        <f>H50</f>
        <v>2.5700000000000001E-2</v>
      </c>
      <c r="J7" s="55">
        <f>K50</f>
        <v>0.67900000000000005</v>
      </c>
      <c r="K7" s="55">
        <f>I50</f>
        <v>6.1800000000000001E-2</v>
      </c>
      <c r="L7" s="12"/>
      <c r="M7" s="55">
        <f>H95</f>
        <v>-1.1900000000000001E-2</v>
      </c>
      <c r="N7" s="55">
        <f>K95</f>
        <v>0.83989999999999998</v>
      </c>
      <c r="O7" s="55">
        <f>I95</f>
        <v>5.8500000000000003E-2</v>
      </c>
    </row>
    <row r="8" spans="2:25" s="52" customFormat="1" ht="17.649999999999999" x14ac:dyDescent="0.5">
      <c r="G8" s="16" t="str">
        <f>C3</f>
        <v>DYSFUNC</v>
      </c>
      <c r="H8" s="17" t="s">
        <v>112</v>
      </c>
      <c r="I8" s="55">
        <f>H51</f>
        <v>0.61980000000000002</v>
      </c>
      <c r="J8" s="55">
        <f>K51</f>
        <v>1E-3</v>
      </c>
      <c r="K8" s="55">
        <f>I51</f>
        <v>0.1668</v>
      </c>
      <c r="L8" s="17" t="s">
        <v>111</v>
      </c>
      <c r="M8" s="55">
        <f>H96</f>
        <v>0.36609999999999998</v>
      </c>
      <c r="N8" s="55">
        <f t="shared" ref="N8:N11" si="0">K96</f>
        <v>4.4299999999999999E-2</v>
      </c>
      <c r="O8" s="55">
        <f t="shared" ref="O8:O11" si="1">I96</f>
        <v>0.17780000000000001</v>
      </c>
    </row>
    <row r="9" spans="2:25" s="52" customFormat="1" ht="17.649999999999999" x14ac:dyDescent="0.5">
      <c r="B9" s="27" t="s">
        <v>45</v>
      </c>
      <c r="G9" s="16" t="str">
        <f>C5</f>
        <v>NEGTONE</v>
      </c>
      <c r="H9" s="17"/>
      <c r="I9" s="55"/>
      <c r="J9" s="55"/>
      <c r="K9" s="55"/>
      <c r="L9" s="17" t="s">
        <v>56</v>
      </c>
      <c r="M9" s="55">
        <f t="shared" ref="M9:M11" si="2">H97</f>
        <v>-0.43569999999999998</v>
      </c>
      <c r="N9" s="55">
        <f t="shared" si="0"/>
        <v>1.5E-3</v>
      </c>
      <c r="O9" s="55">
        <f t="shared" si="1"/>
        <v>0.13059999999999999</v>
      </c>
    </row>
    <row r="10" spans="2:25" s="52" customFormat="1" ht="17.649999999999999" x14ac:dyDescent="0.5">
      <c r="G10" s="16" t="str">
        <f>C6</f>
        <v>NEGEXP</v>
      </c>
      <c r="H10" s="17"/>
      <c r="I10" s="55"/>
      <c r="J10" s="55"/>
      <c r="K10" s="55"/>
      <c r="L10" s="17" t="s">
        <v>51</v>
      </c>
      <c r="M10" s="55">
        <f t="shared" si="2"/>
        <v>-1.9199999999999998E-2</v>
      </c>
      <c r="N10" s="55">
        <f t="shared" si="0"/>
        <v>0.87080000000000002</v>
      </c>
      <c r="O10" s="55">
        <f t="shared" si="1"/>
        <v>0.1174</v>
      </c>
    </row>
    <row r="11" spans="2:25" s="52" customFormat="1" ht="31.5" customHeight="1" x14ac:dyDescent="0.5">
      <c r="G11" s="16" t="str">
        <f>_xlfn.CONCAT(C5," x ",C6)</f>
        <v>NEGTONE x NEGEXP</v>
      </c>
      <c r="H11" s="12"/>
      <c r="I11" s="12"/>
      <c r="J11" s="12"/>
      <c r="K11" s="12"/>
      <c r="L11" s="17" t="s">
        <v>57</v>
      </c>
      <c r="M11" s="55">
        <f t="shared" si="2"/>
        <v>-0.51700000000000002</v>
      </c>
      <c r="N11" s="55">
        <f t="shared" si="0"/>
        <v>3.6299999999999999E-2</v>
      </c>
      <c r="O11" s="55">
        <f t="shared" si="1"/>
        <v>0.2409</v>
      </c>
    </row>
    <row r="12" spans="2:25" s="52" customFormat="1" x14ac:dyDescent="0.5">
      <c r="G12" s="6"/>
      <c r="H12" s="12"/>
      <c r="I12" s="12"/>
      <c r="J12" s="12"/>
      <c r="K12" s="12"/>
      <c r="L12" s="12"/>
      <c r="M12" s="12"/>
      <c r="N12" s="12"/>
      <c r="O12" s="12"/>
    </row>
    <row r="13" spans="2:25" s="52" customFormat="1" x14ac:dyDescent="0.5">
      <c r="G13" s="16" t="s">
        <v>11</v>
      </c>
      <c r="H13" s="12"/>
      <c r="I13" s="55">
        <f>H46</f>
        <v>0.19220000000000001</v>
      </c>
      <c r="J13" s="12"/>
      <c r="K13" s="12"/>
      <c r="L13" s="12"/>
      <c r="M13" s="55">
        <f>H46</f>
        <v>0.19220000000000001</v>
      </c>
      <c r="N13" s="12"/>
      <c r="O13" s="12"/>
    </row>
    <row r="14" spans="2:25" s="52" customFormat="1" x14ac:dyDescent="0.5">
      <c r="G14" s="17" t="str">
        <f>"F ("&amp;K46&amp;","&amp;L46&amp;")"</f>
        <v>F (1,58)</v>
      </c>
      <c r="H14" s="12"/>
      <c r="I14" s="55">
        <f>J46</f>
        <v>13.799899999999999</v>
      </c>
      <c r="J14" s="55">
        <f>M46</f>
        <v>1E-3</v>
      </c>
      <c r="K14" s="12"/>
      <c r="L14" s="17" t="str">
        <f>"F ("&amp;K91&amp;","&amp;L91&amp;")"</f>
        <v>F (4,55)</v>
      </c>
      <c r="M14" s="12">
        <f>J91</f>
        <v>6.2350000000000003</v>
      </c>
      <c r="N14" s="55">
        <f>M91</f>
        <v>0</v>
      </c>
      <c r="O14" s="12"/>
    </row>
    <row r="15" spans="2:25" s="52" customFormat="1" ht="16.149999999999999" thickBot="1" x14ac:dyDescent="0.55000000000000004">
      <c r="G15" s="18" t="s">
        <v>12</v>
      </c>
      <c r="H15" s="19"/>
      <c r="I15" s="19"/>
      <c r="J15" s="19"/>
      <c r="K15" s="19"/>
      <c r="L15" s="19"/>
      <c r="M15" s="19"/>
      <c r="N15" s="19"/>
      <c r="O15" s="19"/>
    </row>
    <row r="16" spans="2:25" s="52" customFormat="1" ht="15.75" customHeight="1" x14ac:dyDescent="0.5">
      <c r="G16" s="75" t="str">
        <f>"N ="&amp;C7&amp;" respondents"</f>
        <v>N =60 respondents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20"/>
      <c r="U16" s="20"/>
      <c r="V16" s="20"/>
      <c r="W16" s="47"/>
      <c r="X16" s="47"/>
      <c r="Y16" s="47"/>
    </row>
    <row r="17" spans="7:19" s="52" customFormat="1" x14ac:dyDescent="0.5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7:19" x14ac:dyDescent="0.5">
      <c r="G18" s="53" t="str">
        <f>"Model 1: Direct effect on "&amp;I3</f>
        <v>Model 1: Direct effect on M (NEGTONE)</v>
      </c>
      <c r="N18" s="53"/>
    </row>
    <row r="19" spans="7:19" x14ac:dyDescent="0.5">
      <c r="G19" s="49" t="s">
        <v>50</v>
      </c>
      <c r="H19" s="49"/>
      <c r="I19" s="49"/>
      <c r="J19" s="49"/>
      <c r="K19" s="49"/>
      <c r="L19" s="49"/>
    </row>
    <row r="20" spans="7:19" x14ac:dyDescent="0.5">
      <c r="G20" s="49" t="s">
        <v>58</v>
      </c>
      <c r="H20" s="49"/>
      <c r="I20" s="49"/>
      <c r="J20" s="49"/>
      <c r="K20" s="49"/>
      <c r="L20" s="49"/>
    </row>
    <row r="21" spans="7:19" x14ac:dyDescent="0.5">
      <c r="G21" s="49" t="s">
        <v>42</v>
      </c>
      <c r="H21" s="49"/>
      <c r="I21" s="49"/>
      <c r="J21" s="49"/>
      <c r="K21" s="49"/>
      <c r="L21" s="49"/>
    </row>
    <row r="22" spans="7:19" x14ac:dyDescent="0.5">
      <c r="G22" s="49" t="s">
        <v>43</v>
      </c>
      <c r="H22" s="49"/>
      <c r="I22" s="49"/>
      <c r="J22" s="49"/>
      <c r="K22" s="49"/>
      <c r="L22" s="49"/>
    </row>
    <row r="23" spans="7:19" x14ac:dyDescent="0.5">
      <c r="G23" s="49" t="s">
        <v>44</v>
      </c>
      <c r="H23" s="49"/>
      <c r="I23" s="49"/>
      <c r="J23" s="49"/>
      <c r="K23" s="49"/>
      <c r="L23" s="49"/>
    </row>
    <row r="24" spans="7:19" x14ac:dyDescent="0.5">
      <c r="G24" s="49" t="s">
        <v>59</v>
      </c>
      <c r="H24" s="49"/>
      <c r="I24" s="49"/>
      <c r="J24" s="50"/>
      <c r="K24" s="49"/>
      <c r="L24" s="49"/>
      <c r="Q24" s="54"/>
    </row>
    <row r="25" spans="7:19" x14ac:dyDescent="0.5">
      <c r="G25" s="49" t="s">
        <v>60</v>
      </c>
      <c r="H25" s="49"/>
      <c r="I25" s="49"/>
      <c r="J25" s="49"/>
      <c r="K25" s="49"/>
      <c r="L25" s="49"/>
    </row>
    <row r="27" spans="7:19" x14ac:dyDescent="0.5">
      <c r="G27" s="51" t="str">
        <f t="shared" ref="G27:G33" si="3">TRIM(SUBSTITUTE(G19,CHAR(160)," "))</f>
        <v>R R-sq MSE F df1 df2 p</v>
      </c>
    </row>
    <row r="28" spans="7:19" x14ac:dyDescent="0.5">
      <c r="G28" s="51" t="str">
        <f t="shared" si="3"/>
        <v>.4384 .1922 .2268 13.7999 1.0000 58.0000 .0005</v>
      </c>
    </row>
    <row r="29" spans="7:19" x14ac:dyDescent="0.5">
      <c r="G29" s="51" t="str">
        <f t="shared" si="3"/>
        <v/>
      </c>
    </row>
    <row r="30" spans="7:19" x14ac:dyDescent="0.5">
      <c r="G30" s="51" t="str">
        <f t="shared" si="3"/>
        <v>Model</v>
      </c>
    </row>
    <row r="31" spans="7:19" x14ac:dyDescent="0.5">
      <c r="G31" s="51" t="str">
        <f t="shared" si="3"/>
        <v>coeff se t p LLCI ULCI</v>
      </c>
    </row>
    <row r="32" spans="7:19" x14ac:dyDescent="0.5">
      <c r="G32" s="51" t="str">
        <f t="shared" si="3"/>
        <v>constant .0257 .0618 .4159 .6791 -.0979 .1493</v>
      </c>
    </row>
    <row r="33" spans="7:20" x14ac:dyDescent="0.5">
      <c r="G33" s="51" t="str">
        <f t="shared" si="3"/>
        <v>dysfunc .6198 .1668 3.7148 .0005 .2858 .9537</v>
      </c>
    </row>
    <row r="36" spans="7:20" x14ac:dyDescent="0.5">
      <c r="G36" s="25" t="str">
        <f t="shared" ref="G36:G42" si="4">TRIM(G27)</f>
        <v>R R-sq MSE F df1 df2 p</v>
      </c>
      <c r="H36" s="25" t="str">
        <f>RIGHT(G36, LEN(G36)-FIND(" ",G36))</f>
        <v>R-sq MSE F df1 df2 p</v>
      </c>
      <c r="I36" s="25" t="str">
        <f t="shared" ref="I36:J36" si="5">RIGHT(H36, LEN(H36)-FIND(" ",H36))</f>
        <v>MSE F df1 df2 p</v>
      </c>
      <c r="J36" s="25" t="str">
        <f t="shared" si="5"/>
        <v>F df1 df2 p</v>
      </c>
      <c r="K36" s="25" t="str">
        <f>RIGHT(J36, LEN(J36)-FIND(" ",J36))</f>
        <v>df1 df2 p</v>
      </c>
      <c r="L36" s="25" t="str">
        <f>RIGHT(K36, LEN(K36)-FIND(" ",K36))</f>
        <v>df2 p</v>
      </c>
      <c r="M36" s="25" t="str">
        <f>RIGHT(L36, LEN(L36)-FIND(" ",L36))</f>
        <v>p</v>
      </c>
      <c r="N36" s="25"/>
      <c r="O36" s="25"/>
      <c r="P36" s="25"/>
      <c r="Q36" s="25"/>
      <c r="R36" s="25"/>
      <c r="S36" s="25"/>
      <c r="T36" s="25"/>
    </row>
    <row r="37" spans="7:20" x14ac:dyDescent="0.5">
      <c r="G37" s="25" t="str">
        <f t="shared" si="4"/>
        <v>.4384 .1922 .2268 13.7999 1.0000 58.0000 .0005</v>
      </c>
      <c r="H37" s="25" t="str">
        <f t="shared" ref="H37:H42" si="6">RIGHT(G37, LEN(G37)-FIND(" ",G37))</f>
        <v>.1922 .2268 13.7999 1.0000 58.0000 .0005</v>
      </c>
      <c r="I37" s="25" t="str">
        <f t="shared" ref="I37:I42" si="7">RIGHT(H37, LEN(H37)-FIND(" ",H37))</f>
        <v>.2268 13.7999 1.0000 58.0000 .0005</v>
      </c>
      <c r="J37" s="25" t="str">
        <f t="shared" ref="J37:J42" si="8">RIGHT(I37, LEN(I37)-FIND(" ",I37))</f>
        <v>13.7999 1.0000 58.0000 .0005</v>
      </c>
      <c r="K37" s="25" t="str">
        <f t="shared" ref="K37:M37" si="9">RIGHT(J37, LEN(J37)-FIND(" ",J37))</f>
        <v>1.0000 58.0000 .0005</v>
      </c>
      <c r="L37" s="25" t="str">
        <f t="shared" si="9"/>
        <v>58.0000 .0005</v>
      </c>
      <c r="M37" s="25" t="str">
        <f t="shared" si="9"/>
        <v>.0005</v>
      </c>
      <c r="N37" s="25"/>
      <c r="O37" s="25"/>
      <c r="P37" s="25"/>
      <c r="Q37" s="25"/>
      <c r="R37" s="25"/>
      <c r="S37" s="25"/>
      <c r="T37" s="25"/>
    </row>
    <row r="38" spans="7:20" x14ac:dyDescent="0.5">
      <c r="G38" s="25" t="str">
        <f t="shared" si="4"/>
        <v/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7:20" x14ac:dyDescent="0.5">
      <c r="G39" s="25" t="str">
        <f t="shared" si="4"/>
        <v>Model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7:20" x14ac:dyDescent="0.5">
      <c r="G40" s="25" t="str">
        <f t="shared" si="4"/>
        <v>coeff se t p LLCI ULCI</v>
      </c>
      <c r="H40" s="25" t="str">
        <f t="shared" si="6"/>
        <v>se t p LLCI ULCI</v>
      </c>
      <c r="I40" s="25" t="str">
        <f t="shared" si="7"/>
        <v>t p LLCI ULCI</v>
      </c>
      <c r="J40" s="25" t="str">
        <f t="shared" si="8"/>
        <v>p LLCI ULCI</v>
      </c>
      <c r="K40" s="25" t="str">
        <f t="shared" ref="K40:L40" si="10">RIGHT(J40, LEN(J40)-FIND(" ",J40))</f>
        <v>LLCI ULCI</v>
      </c>
      <c r="L40" s="25" t="str">
        <f t="shared" si="10"/>
        <v>ULCI</v>
      </c>
      <c r="M40" s="25"/>
      <c r="N40" s="25"/>
      <c r="O40" s="25"/>
      <c r="P40" s="25"/>
      <c r="Q40" s="25"/>
      <c r="R40" s="25"/>
      <c r="S40" s="25"/>
      <c r="T40" s="25"/>
    </row>
    <row r="41" spans="7:20" x14ac:dyDescent="0.5">
      <c r="G41" s="25" t="str">
        <f t="shared" si="4"/>
        <v>constant .0257 .0618 .4159 .6791 -.0979 .1493</v>
      </c>
      <c r="H41" s="25" t="str">
        <f t="shared" si="6"/>
        <v>.0257 .0618 .4159 .6791 -.0979 .1493</v>
      </c>
      <c r="I41" s="25" t="str">
        <f t="shared" si="7"/>
        <v>.0618 .4159 .6791 -.0979 .1493</v>
      </c>
      <c r="J41" s="25" t="str">
        <f t="shared" si="8"/>
        <v>.4159 .6791 -.0979 .1493</v>
      </c>
      <c r="K41" s="25" t="str">
        <f t="shared" ref="K41:M41" si="11">RIGHT(J41, LEN(J41)-FIND(" ",J41))</f>
        <v>.6791 -.0979 .1493</v>
      </c>
      <c r="L41" s="25" t="str">
        <f t="shared" si="11"/>
        <v>-.0979 .1493</v>
      </c>
      <c r="M41" s="25" t="str">
        <f t="shared" si="11"/>
        <v>.1493</v>
      </c>
      <c r="N41" s="25"/>
      <c r="O41" s="25"/>
      <c r="P41" s="25"/>
      <c r="Q41" s="25"/>
      <c r="R41" s="25"/>
      <c r="S41" s="25"/>
      <c r="T41" s="25"/>
    </row>
    <row r="42" spans="7:20" x14ac:dyDescent="0.5">
      <c r="G42" s="25" t="str">
        <f t="shared" si="4"/>
        <v>dysfunc .6198 .1668 3.7148 .0005 .2858 .9537</v>
      </c>
      <c r="H42" s="25" t="str">
        <f t="shared" si="6"/>
        <v>.6198 .1668 3.7148 .0005 .2858 .9537</v>
      </c>
      <c r="I42" s="25" t="str">
        <f t="shared" si="7"/>
        <v>.1668 3.7148 .0005 .2858 .9537</v>
      </c>
      <c r="J42" s="25" t="str">
        <f t="shared" si="8"/>
        <v>3.7148 .0005 .2858 .9537</v>
      </c>
      <c r="K42" s="25" t="str">
        <f t="shared" ref="K42:M42" si="12">RIGHT(J42, LEN(J42)-FIND(" ",J42))</f>
        <v>.0005 .2858 .9537</v>
      </c>
      <c r="L42" s="25" t="str">
        <f t="shared" si="12"/>
        <v>.2858 .9537</v>
      </c>
      <c r="M42" s="25" t="str">
        <f t="shared" si="12"/>
        <v>.9537</v>
      </c>
      <c r="N42" s="25"/>
      <c r="O42" s="25"/>
      <c r="P42" s="25"/>
      <c r="Q42" s="25"/>
      <c r="R42" s="25"/>
      <c r="S42" s="25"/>
      <c r="T42" s="25"/>
    </row>
    <row r="45" spans="7:20" x14ac:dyDescent="0.5">
      <c r="G45" s="44" t="str">
        <f t="shared" ref="G45:L45" si="13">LEFT(G36,FIND(" ",G36)-1)</f>
        <v>R</v>
      </c>
      <c r="H45" s="44" t="str">
        <f t="shared" si="13"/>
        <v>R-sq</v>
      </c>
      <c r="I45" s="44" t="str">
        <f t="shared" si="13"/>
        <v>MSE</v>
      </c>
      <c r="J45" s="44" t="str">
        <f t="shared" si="13"/>
        <v>F</v>
      </c>
      <c r="K45" s="44" t="str">
        <f t="shared" si="13"/>
        <v>df1</v>
      </c>
      <c r="L45" s="44" t="str">
        <f t="shared" si="13"/>
        <v>df2</v>
      </c>
      <c r="M45" s="44" t="str">
        <f>LEFT(M36)</f>
        <v>p</v>
      </c>
      <c r="N45" s="44"/>
      <c r="O45" s="44"/>
      <c r="P45" s="44"/>
      <c r="Q45" s="44"/>
      <c r="R45" s="44"/>
      <c r="S45" s="44"/>
      <c r="T45" s="44"/>
    </row>
    <row r="46" spans="7:20" x14ac:dyDescent="0.5">
      <c r="G46" s="25">
        <f t="shared" ref="G46:L46" si="14">ROUND(LEFT(G37,FIND(" ",G37)-1),4)</f>
        <v>0.43840000000000001</v>
      </c>
      <c r="H46" s="25">
        <f t="shared" si="14"/>
        <v>0.19220000000000001</v>
      </c>
      <c r="I46" s="25">
        <f t="shared" si="14"/>
        <v>0.2268</v>
      </c>
      <c r="J46" s="25">
        <f t="shared" si="14"/>
        <v>13.799899999999999</v>
      </c>
      <c r="K46" s="25">
        <f t="shared" si="14"/>
        <v>1</v>
      </c>
      <c r="L46" s="25">
        <f t="shared" si="14"/>
        <v>58</v>
      </c>
      <c r="M46" s="25">
        <f>ROUND(M37,3)</f>
        <v>1E-3</v>
      </c>
      <c r="N46" s="25"/>
      <c r="O46" s="25"/>
      <c r="P46" s="25"/>
      <c r="Q46" s="25"/>
      <c r="R46" s="25"/>
      <c r="S46" s="25"/>
      <c r="T46" s="25"/>
    </row>
    <row r="47" spans="7:20" x14ac:dyDescent="0.5"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7:20" x14ac:dyDescent="0.5"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7:20" x14ac:dyDescent="0.5">
      <c r="G49" s="44"/>
      <c r="H49" s="44" t="s">
        <v>30</v>
      </c>
      <c r="I49" s="44" t="s">
        <v>29</v>
      </c>
      <c r="J49" s="44" t="s">
        <v>28</v>
      </c>
      <c r="K49" s="44" t="s">
        <v>16</v>
      </c>
      <c r="L49" s="44" t="s">
        <v>27</v>
      </c>
      <c r="M49" s="44" t="s">
        <v>26</v>
      </c>
      <c r="N49" s="44"/>
      <c r="O49" s="44"/>
      <c r="P49" s="44"/>
      <c r="Q49" s="44"/>
      <c r="R49" s="44"/>
      <c r="S49" s="44"/>
      <c r="T49" s="44"/>
    </row>
    <row r="50" spans="7:20" x14ac:dyDescent="0.5">
      <c r="G50" s="25" t="str">
        <f>LEFT(G41,FIND(" ",G41)-1)</f>
        <v>constant</v>
      </c>
      <c r="H50" s="25">
        <f t="shared" ref="H50:J51" si="15">ROUND(LEFT(H41,FIND(" ",H41)-1),4)</f>
        <v>2.5700000000000001E-2</v>
      </c>
      <c r="I50" s="25">
        <f t="shared" si="15"/>
        <v>6.1800000000000001E-2</v>
      </c>
      <c r="J50" s="25">
        <f t="shared" si="15"/>
        <v>0.41589999999999999</v>
      </c>
      <c r="K50" s="25">
        <f>ROUND(LEFT(K41,FIND(" ",K41)-1),3)</f>
        <v>0.67900000000000005</v>
      </c>
      <c r="L50" s="25">
        <f>ROUND(LEFT(L41,FIND(" ",L41)-1),4)</f>
        <v>-9.7900000000000001E-2</v>
      </c>
      <c r="M50" s="25">
        <f>ROUND(M41,4)</f>
        <v>0.14929999999999999</v>
      </c>
      <c r="N50" s="25"/>
      <c r="O50" s="25"/>
      <c r="P50" s="25"/>
      <c r="Q50" s="25"/>
      <c r="R50" s="25"/>
      <c r="S50" s="25"/>
      <c r="T50" s="25"/>
    </row>
    <row r="51" spans="7:20" x14ac:dyDescent="0.5">
      <c r="G51" s="25" t="str">
        <f>LEFT(G42,FIND(" ",G42)-1)</f>
        <v>dysfunc</v>
      </c>
      <c r="H51" s="25">
        <f t="shared" si="15"/>
        <v>0.61980000000000002</v>
      </c>
      <c r="I51" s="25">
        <f t="shared" si="15"/>
        <v>0.1668</v>
      </c>
      <c r="J51" s="25">
        <f t="shared" si="15"/>
        <v>3.7147999999999999</v>
      </c>
      <c r="K51" s="25">
        <f>ROUND(LEFT(K42,FIND(" ",K42)-1),3)</f>
        <v>1E-3</v>
      </c>
      <c r="L51" s="25">
        <f>ROUND(LEFT(L42,FIND(" ",L42)-1),4)</f>
        <v>0.2858</v>
      </c>
      <c r="M51" s="25">
        <f>ROUND(M42,4)</f>
        <v>0.95369999999999999</v>
      </c>
      <c r="N51" s="25"/>
      <c r="O51" s="25"/>
      <c r="P51" s="25"/>
      <c r="Q51" s="25"/>
      <c r="R51" s="25"/>
      <c r="S51" s="25"/>
      <c r="T51" s="25"/>
    </row>
    <row r="54" spans="7:20" x14ac:dyDescent="0.5">
      <c r="G54" s="53" t="str">
        <f>"Model 2: moderated mediation on "&amp;M3</f>
        <v>Model 2: moderated mediation on Y (PERFORM)</v>
      </c>
    </row>
    <row r="55" spans="7:20" x14ac:dyDescent="0.5">
      <c r="G55" s="49" t="s">
        <v>50</v>
      </c>
      <c r="H55" s="49"/>
      <c r="I55" s="49"/>
      <c r="J55" s="49"/>
      <c r="K55" s="49"/>
      <c r="L55" s="49"/>
    </row>
    <row r="56" spans="7:20" x14ac:dyDescent="0.5">
      <c r="G56" s="49" t="s">
        <v>61</v>
      </c>
      <c r="H56" s="49"/>
      <c r="I56" s="49"/>
      <c r="J56" s="49"/>
      <c r="K56" s="49"/>
      <c r="L56" s="49"/>
    </row>
    <row r="57" spans="7:20" x14ac:dyDescent="0.5">
      <c r="G57" s="49" t="s">
        <v>42</v>
      </c>
      <c r="H57" s="49"/>
      <c r="I57" s="49"/>
      <c r="J57" s="49"/>
      <c r="K57" s="49"/>
      <c r="L57" s="49"/>
    </row>
    <row r="58" spans="7:20" x14ac:dyDescent="0.5">
      <c r="G58" s="49" t="s">
        <v>43</v>
      </c>
      <c r="H58" s="49"/>
      <c r="I58" s="49"/>
      <c r="J58" s="49"/>
      <c r="K58" s="49"/>
      <c r="L58" s="49"/>
    </row>
    <row r="59" spans="7:20" x14ac:dyDescent="0.5">
      <c r="G59" s="49" t="s">
        <v>44</v>
      </c>
      <c r="H59" s="49"/>
      <c r="I59" s="49"/>
      <c r="J59" s="49"/>
      <c r="K59" s="49"/>
      <c r="L59" s="49"/>
    </row>
    <row r="60" spans="7:20" x14ac:dyDescent="0.5">
      <c r="G60" s="49" t="s">
        <v>62</v>
      </c>
      <c r="H60" s="49"/>
      <c r="I60" s="49"/>
      <c r="J60" s="50"/>
      <c r="K60" s="49"/>
      <c r="L60" s="49"/>
    </row>
    <row r="61" spans="7:20" x14ac:dyDescent="0.5">
      <c r="G61" s="49" t="s">
        <v>63</v>
      </c>
      <c r="H61" s="49"/>
      <c r="I61" s="49"/>
      <c r="J61" s="50"/>
      <c r="K61" s="49"/>
      <c r="L61" s="49"/>
    </row>
    <row r="62" spans="7:20" x14ac:dyDescent="0.5">
      <c r="G62" s="49" t="s">
        <v>64</v>
      </c>
      <c r="H62" s="49"/>
      <c r="I62" s="49"/>
      <c r="J62" s="49"/>
      <c r="K62" s="49"/>
      <c r="L62" s="49"/>
    </row>
    <row r="63" spans="7:20" x14ac:dyDescent="0.5">
      <c r="G63" s="49" t="s">
        <v>65</v>
      </c>
      <c r="H63" s="49"/>
      <c r="I63" s="49"/>
      <c r="J63" s="49"/>
      <c r="K63" s="49"/>
      <c r="L63" s="49"/>
    </row>
    <row r="64" spans="7:20" x14ac:dyDescent="0.5">
      <c r="G64" s="49" t="s">
        <v>66</v>
      </c>
      <c r="H64" s="49"/>
      <c r="I64" s="49"/>
      <c r="J64" s="49"/>
      <c r="K64" s="49"/>
      <c r="L64" s="49"/>
    </row>
    <row r="66" spans="7:13" x14ac:dyDescent="0.5">
      <c r="G66" s="51" t="str">
        <f t="shared" ref="G66:G72" si="16">TRIM(SUBSTITUTE(G55,CHAR(160)," "))</f>
        <v>R R-sq MSE F df1 df2 p</v>
      </c>
    </row>
    <row r="67" spans="7:13" x14ac:dyDescent="0.5">
      <c r="G67" s="51" t="str">
        <f t="shared" si="16"/>
        <v>.5586 .3120 .2015 6.2350 4.0000 55.0000 .0003</v>
      </c>
    </row>
    <row r="68" spans="7:13" x14ac:dyDescent="0.5">
      <c r="G68" s="51" t="str">
        <f t="shared" si="16"/>
        <v/>
      </c>
    </row>
    <row r="69" spans="7:13" x14ac:dyDescent="0.5">
      <c r="G69" s="51" t="str">
        <f t="shared" si="16"/>
        <v>Model</v>
      </c>
    </row>
    <row r="70" spans="7:13" x14ac:dyDescent="0.5">
      <c r="G70" s="51" t="str">
        <f t="shared" si="16"/>
        <v>coeff se t p LLCI ULCI</v>
      </c>
    </row>
    <row r="71" spans="7:13" x14ac:dyDescent="0.5">
      <c r="G71" s="51" t="str">
        <f t="shared" si="16"/>
        <v>constant -.0119 .0585 -.2029 .8399 -.1292 .1054</v>
      </c>
    </row>
    <row r="72" spans="7:13" x14ac:dyDescent="0.5">
      <c r="G72" s="51" t="str">
        <f t="shared" si="16"/>
        <v>dysfunc .3661 .1778 2.0585 .0443 .0097 .7224</v>
      </c>
    </row>
    <row r="73" spans="7:13" x14ac:dyDescent="0.5">
      <c r="G73" s="51" t="str">
        <f t="shared" ref="G73" si="17">TRIM(SUBSTITUTE(G62,CHAR(160)," "))</f>
        <v>negtone -.4357 .1306 -3.3377 .0015 -.6974 -.1741</v>
      </c>
    </row>
    <row r="74" spans="7:13" x14ac:dyDescent="0.5">
      <c r="G74" s="51" t="str">
        <f>TRIM(SUBSTITUTE(G63,CHAR(160)," "))</f>
        <v>negexp -.0192 .1174 -.1634 .8708 -.2545 .2161</v>
      </c>
    </row>
    <row r="75" spans="7:13" x14ac:dyDescent="0.5">
      <c r="G75" s="51" t="str">
        <f>TRIM(SUBSTITUTE(G64,CHAR(160)," "))</f>
        <v>Int_1 -.5170 .2409 -2.1458 .0363 -.9998 -.0341</v>
      </c>
    </row>
    <row r="78" spans="7:13" x14ac:dyDescent="0.5">
      <c r="G78" s="25" t="str">
        <f t="shared" ref="G78:G87" si="18">TRIM(G66)</f>
        <v>R R-sq MSE F df1 df2 p</v>
      </c>
      <c r="H78" s="25" t="str">
        <f>RIGHT(G78, LEN(G78)-FIND(" ",G78))</f>
        <v>R-sq MSE F df1 df2 p</v>
      </c>
      <c r="I78" s="25" t="str">
        <f t="shared" ref="I78:I79" si="19">RIGHT(H78, LEN(H78)-FIND(" ",H78))</f>
        <v>MSE F df1 df2 p</v>
      </c>
      <c r="J78" s="25" t="str">
        <f t="shared" ref="J78:J79" si="20">RIGHT(I78, LEN(I78)-FIND(" ",I78))</f>
        <v>F df1 df2 p</v>
      </c>
      <c r="K78" s="25" t="str">
        <f>RIGHT(J78, LEN(J78)-FIND(" ",J78))</f>
        <v>df1 df2 p</v>
      </c>
      <c r="L78" s="25" t="str">
        <f>RIGHT(K78, LEN(K78)-FIND(" ",K78))</f>
        <v>df2 p</v>
      </c>
      <c r="M78" s="25" t="str">
        <f>RIGHT(L78, LEN(L78)-FIND(" ",L78))</f>
        <v>p</v>
      </c>
    </row>
    <row r="79" spans="7:13" x14ac:dyDescent="0.5">
      <c r="G79" s="25" t="str">
        <f t="shared" si="18"/>
        <v>.5586 .3120 .2015 6.2350 4.0000 55.0000 .0003</v>
      </c>
      <c r="H79" s="25" t="str">
        <f t="shared" ref="H79:H86" si="21">RIGHT(G79, LEN(G79)-FIND(" ",G79))</f>
        <v>.3120 .2015 6.2350 4.0000 55.0000 .0003</v>
      </c>
      <c r="I79" s="25" t="str">
        <f t="shared" si="19"/>
        <v>.2015 6.2350 4.0000 55.0000 .0003</v>
      </c>
      <c r="J79" s="25" t="str">
        <f t="shared" si="20"/>
        <v>6.2350 4.0000 55.0000 .0003</v>
      </c>
      <c r="K79" s="25" t="str">
        <f t="shared" ref="K79" si="22">RIGHT(J79, LEN(J79)-FIND(" ",J79))</f>
        <v>4.0000 55.0000 .0003</v>
      </c>
      <c r="L79" s="25" t="str">
        <f t="shared" ref="L79" si="23">RIGHT(K79, LEN(K79)-FIND(" ",K79))</f>
        <v>55.0000 .0003</v>
      </c>
      <c r="M79" s="25" t="str">
        <f t="shared" ref="M79" si="24">RIGHT(L79, LEN(L79)-FIND(" ",L79))</f>
        <v>.0003</v>
      </c>
    </row>
    <row r="80" spans="7:13" x14ac:dyDescent="0.5">
      <c r="G80" s="25" t="str">
        <f t="shared" si="18"/>
        <v/>
      </c>
      <c r="H80" s="25"/>
      <c r="I80" s="25"/>
      <c r="J80" s="25"/>
      <c r="K80" s="25"/>
      <c r="L80" s="25"/>
      <c r="M80" s="25"/>
    </row>
    <row r="81" spans="7:13" x14ac:dyDescent="0.5">
      <c r="G81" s="25" t="str">
        <f t="shared" si="18"/>
        <v>Model</v>
      </c>
      <c r="H81" s="25"/>
      <c r="I81" s="25"/>
      <c r="J81" s="25"/>
      <c r="K81" s="25"/>
      <c r="L81" s="25"/>
      <c r="M81" s="25"/>
    </row>
    <row r="82" spans="7:13" x14ac:dyDescent="0.5">
      <c r="G82" s="25" t="str">
        <f t="shared" si="18"/>
        <v>coeff se t p LLCI ULCI</v>
      </c>
      <c r="H82" s="25" t="str">
        <f t="shared" si="21"/>
        <v>se t p LLCI ULCI</v>
      </c>
      <c r="I82" s="25" t="str">
        <f t="shared" ref="I82:I87" si="25">RIGHT(H82, LEN(H82)-FIND(" ",H82))</f>
        <v>t p LLCI ULCI</v>
      </c>
      <c r="J82" s="25" t="str">
        <f t="shared" ref="J82:J87" si="26">RIGHT(I82, LEN(I82)-FIND(" ",I82))</f>
        <v>p LLCI ULCI</v>
      </c>
      <c r="K82" s="25" t="str">
        <f t="shared" ref="K82:K86" si="27">RIGHT(J82, LEN(J82)-FIND(" ",J82))</f>
        <v>LLCI ULCI</v>
      </c>
      <c r="L82" s="25" t="str">
        <f t="shared" ref="L82:L86" si="28">RIGHT(K82, LEN(K82)-FIND(" ",K82))</f>
        <v>ULCI</v>
      </c>
      <c r="M82" s="25"/>
    </row>
    <row r="83" spans="7:13" x14ac:dyDescent="0.5">
      <c r="G83" s="25" t="str">
        <f t="shared" si="18"/>
        <v>constant -.0119 .0585 -.2029 .8399 -.1292 .1054</v>
      </c>
      <c r="H83" s="25" t="str">
        <f t="shared" si="21"/>
        <v>-.0119 .0585 -.2029 .8399 -.1292 .1054</v>
      </c>
      <c r="I83" s="25" t="str">
        <f t="shared" si="25"/>
        <v>.0585 -.2029 .8399 -.1292 .1054</v>
      </c>
      <c r="J83" s="25" t="str">
        <f t="shared" si="26"/>
        <v>-.2029 .8399 -.1292 .1054</v>
      </c>
      <c r="K83" s="25" t="str">
        <f t="shared" si="27"/>
        <v>.8399 -.1292 .1054</v>
      </c>
      <c r="L83" s="25" t="str">
        <f t="shared" si="28"/>
        <v>-.1292 .1054</v>
      </c>
      <c r="M83" s="25" t="str">
        <f t="shared" ref="M83:M86" si="29">RIGHT(L83, LEN(L83)-FIND(" ",L83))</f>
        <v>.1054</v>
      </c>
    </row>
    <row r="84" spans="7:13" x14ac:dyDescent="0.5">
      <c r="G84" s="25" t="str">
        <f t="shared" si="18"/>
        <v>dysfunc .3661 .1778 2.0585 .0443 .0097 .7224</v>
      </c>
      <c r="H84" s="25" t="str">
        <f t="shared" ref="H84" si="30">RIGHT(G84, LEN(G84)-FIND(" ",G84))</f>
        <v>.3661 .1778 2.0585 .0443 .0097 .7224</v>
      </c>
      <c r="I84" s="25" t="str">
        <f t="shared" ref="I84" si="31">RIGHT(H84, LEN(H84)-FIND(" ",H84))</f>
        <v>.1778 2.0585 .0443 .0097 .7224</v>
      </c>
      <c r="J84" s="25" t="str">
        <f t="shared" ref="J84" si="32">RIGHT(I84, LEN(I84)-FIND(" ",I84))</f>
        <v>2.0585 .0443 .0097 .7224</v>
      </c>
      <c r="K84" s="25" t="str">
        <f t="shared" ref="K84" si="33">RIGHT(J84, LEN(J84)-FIND(" ",J84))</f>
        <v>.0443 .0097 .7224</v>
      </c>
      <c r="L84" s="25" t="str">
        <f t="shared" ref="L84" si="34">RIGHT(K84, LEN(K84)-FIND(" ",K84))</f>
        <v>.0097 .7224</v>
      </c>
      <c r="M84" s="25" t="str">
        <f t="shared" ref="M84" si="35">RIGHT(L84, LEN(L84)-FIND(" ",L84))</f>
        <v>.7224</v>
      </c>
    </row>
    <row r="85" spans="7:13" x14ac:dyDescent="0.5">
      <c r="G85" s="25" t="str">
        <f t="shared" si="18"/>
        <v>negtone -.4357 .1306 -3.3377 .0015 -.6974 -.1741</v>
      </c>
      <c r="H85" s="25" t="str">
        <f t="shared" si="21"/>
        <v>-.4357 .1306 -3.3377 .0015 -.6974 -.1741</v>
      </c>
      <c r="I85" s="25" t="str">
        <f t="shared" si="25"/>
        <v>.1306 -3.3377 .0015 -.6974 -.1741</v>
      </c>
      <c r="J85" s="25" t="str">
        <f t="shared" si="26"/>
        <v>-3.3377 .0015 -.6974 -.1741</v>
      </c>
      <c r="K85" s="25" t="str">
        <f t="shared" si="27"/>
        <v>.0015 -.6974 -.1741</v>
      </c>
      <c r="L85" s="25" t="str">
        <f t="shared" si="28"/>
        <v>-.6974 -.1741</v>
      </c>
      <c r="M85" s="25" t="str">
        <f t="shared" si="29"/>
        <v>-.1741</v>
      </c>
    </row>
    <row r="86" spans="7:13" x14ac:dyDescent="0.5">
      <c r="G86" s="25" t="str">
        <f t="shared" si="18"/>
        <v>negexp -.0192 .1174 -.1634 .8708 -.2545 .2161</v>
      </c>
      <c r="H86" s="25" t="str">
        <f t="shared" si="21"/>
        <v>-.0192 .1174 -.1634 .8708 -.2545 .2161</v>
      </c>
      <c r="I86" s="25" t="str">
        <f t="shared" si="25"/>
        <v>.1174 -.1634 .8708 -.2545 .2161</v>
      </c>
      <c r="J86" s="25" t="str">
        <f t="shared" si="26"/>
        <v>-.1634 .8708 -.2545 .2161</v>
      </c>
      <c r="K86" s="25" t="str">
        <f t="shared" si="27"/>
        <v>.8708 -.2545 .2161</v>
      </c>
      <c r="L86" s="25" t="str">
        <f t="shared" si="28"/>
        <v>-.2545 .2161</v>
      </c>
      <c r="M86" s="25" t="str">
        <f t="shared" si="29"/>
        <v>.2161</v>
      </c>
    </row>
    <row r="87" spans="7:13" x14ac:dyDescent="0.5">
      <c r="G87" s="25" t="str">
        <f t="shared" si="18"/>
        <v>Int_1 -.5170 .2409 -2.1458 .0363 -.9998 -.0341</v>
      </c>
      <c r="H87" s="25" t="str">
        <f>RIGHT(G87, LEN(G87)-FIND(" ",G87))</f>
        <v>-.5170 .2409 -2.1458 .0363 -.9998 -.0341</v>
      </c>
      <c r="I87" s="25" t="str">
        <f t="shared" si="25"/>
        <v>.2409 -2.1458 .0363 -.9998 -.0341</v>
      </c>
      <c r="J87" s="25" t="str">
        <f t="shared" si="26"/>
        <v>-2.1458 .0363 -.9998 -.0341</v>
      </c>
      <c r="K87" s="25" t="str">
        <f>RIGHT(J87, LEN(J87)-FIND(" ",J87))</f>
        <v>.0363 -.9998 -.0341</v>
      </c>
      <c r="L87" s="25" t="str">
        <f>RIGHT(K87, LEN(K87)-FIND(" ",K87))</f>
        <v>-.9998 -.0341</v>
      </c>
      <c r="M87" s="25" t="str">
        <f>RIGHT(L87, LEN(L87)-FIND(" ",L87))</f>
        <v>-.0341</v>
      </c>
    </row>
    <row r="90" spans="7:13" x14ac:dyDescent="0.5">
      <c r="G90" s="44" t="str">
        <f>LEFT(G78,FIND(" ",G78)-1)</f>
        <v>R</v>
      </c>
      <c r="H90" s="44" t="str">
        <f>LEFT(H78,FIND(" ",H78)-1)</f>
        <v>R-sq</v>
      </c>
      <c r="I90" s="44" t="str">
        <f t="shared" ref="I90:L90" si="36">LEFT(I78,FIND(" ",I78)-1)</f>
        <v>MSE</v>
      </c>
      <c r="J90" s="44" t="str">
        <f t="shared" si="36"/>
        <v>F</v>
      </c>
      <c r="K90" s="44" t="str">
        <f t="shared" si="36"/>
        <v>df1</v>
      </c>
      <c r="L90" s="44" t="str">
        <f t="shared" si="36"/>
        <v>df2</v>
      </c>
      <c r="M90" s="44" t="str">
        <f>LEFT(M78)</f>
        <v>p</v>
      </c>
    </row>
    <row r="91" spans="7:13" x14ac:dyDescent="0.5">
      <c r="G91" s="25">
        <f>ROUND(LEFT(G79,FIND(" ",G79)-1),4)</f>
        <v>0.55859999999999999</v>
      </c>
      <c r="H91" s="25">
        <f t="shared" ref="H91:L91" si="37">ROUND(LEFT(H79,FIND(" ",H79)-1),4)</f>
        <v>0.312</v>
      </c>
      <c r="I91" s="25">
        <f t="shared" si="37"/>
        <v>0.20150000000000001</v>
      </c>
      <c r="J91" s="25">
        <f t="shared" si="37"/>
        <v>6.2350000000000003</v>
      </c>
      <c r="K91" s="25">
        <f t="shared" si="37"/>
        <v>4</v>
      </c>
      <c r="L91" s="25">
        <f t="shared" si="37"/>
        <v>55</v>
      </c>
      <c r="M91" s="25">
        <f>ROUND(M79,3)</f>
        <v>0</v>
      </c>
    </row>
    <row r="92" spans="7:13" x14ac:dyDescent="0.5">
      <c r="G92" s="25"/>
      <c r="H92" s="25"/>
      <c r="I92" s="25"/>
      <c r="J92" s="25"/>
      <c r="K92" s="25"/>
      <c r="L92" s="25"/>
      <c r="M92" s="25"/>
    </row>
    <row r="93" spans="7:13" x14ac:dyDescent="0.5">
      <c r="G93" s="25"/>
      <c r="H93" s="25"/>
      <c r="I93" s="25"/>
      <c r="J93" s="25"/>
      <c r="K93" s="25"/>
      <c r="L93" s="25"/>
      <c r="M93" s="25"/>
    </row>
    <row r="94" spans="7:13" x14ac:dyDescent="0.5">
      <c r="G94" s="44"/>
      <c r="H94" s="44" t="s">
        <v>30</v>
      </c>
      <c r="I94" s="44" t="s">
        <v>29</v>
      </c>
      <c r="J94" s="44" t="s">
        <v>28</v>
      </c>
      <c r="K94" s="44" t="s">
        <v>16</v>
      </c>
      <c r="L94" s="44" t="s">
        <v>27</v>
      </c>
      <c r="M94" s="44" t="s">
        <v>26</v>
      </c>
    </row>
    <row r="95" spans="7:13" x14ac:dyDescent="0.5">
      <c r="G95" s="25" t="str">
        <f>LEFT(G83,FIND(" ",G83)-1)</f>
        <v>constant</v>
      </c>
      <c r="H95" s="25">
        <f t="shared" ref="H95:L96" si="38">ROUND(LEFT(H83,FIND(" ",H83)-1),4)</f>
        <v>-1.1900000000000001E-2</v>
      </c>
      <c r="I95" s="25">
        <f t="shared" si="38"/>
        <v>5.8500000000000003E-2</v>
      </c>
      <c r="J95" s="25">
        <f t="shared" si="38"/>
        <v>-0.2029</v>
      </c>
      <c r="K95" s="25">
        <f t="shared" si="38"/>
        <v>0.83989999999999998</v>
      </c>
      <c r="L95" s="25">
        <f t="shared" si="38"/>
        <v>-0.12920000000000001</v>
      </c>
      <c r="M95" s="25">
        <f>ROUND(M83,4)</f>
        <v>0.10539999999999999</v>
      </c>
    </row>
    <row r="96" spans="7:13" x14ac:dyDescent="0.5">
      <c r="G96" s="25" t="str">
        <f>LEFT(G84,FIND(" ",G84)-1)</f>
        <v>dysfunc</v>
      </c>
      <c r="H96" s="25">
        <f t="shared" si="38"/>
        <v>0.36609999999999998</v>
      </c>
      <c r="I96" s="25">
        <f t="shared" si="38"/>
        <v>0.17780000000000001</v>
      </c>
      <c r="J96" s="25">
        <f t="shared" si="38"/>
        <v>2.0585</v>
      </c>
      <c r="K96" s="25">
        <f t="shared" si="38"/>
        <v>4.4299999999999999E-2</v>
      </c>
      <c r="L96" s="25">
        <f t="shared" si="38"/>
        <v>9.7000000000000003E-3</v>
      </c>
      <c r="M96" s="25">
        <f>ROUND(M84,4)</f>
        <v>0.72240000000000004</v>
      </c>
    </row>
    <row r="97" spans="7:13" x14ac:dyDescent="0.5">
      <c r="G97" s="25" t="str">
        <f>LEFT(G85,FIND(" ",G85)-1)</f>
        <v>negtone</v>
      </c>
      <c r="H97" s="25">
        <f t="shared" ref="H97:L97" si="39">ROUND(LEFT(H85,FIND(" ",H85)-1),4)</f>
        <v>-0.43569999999999998</v>
      </c>
      <c r="I97" s="25">
        <f t="shared" si="39"/>
        <v>0.13059999999999999</v>
      </c>
      <c r="J97" s="25">
        <f t="shared" si="39"/>
        <v>-3.3376999999999999</v>
      </c>
      <c r="K97" s="25">
        <f t="shared" si="39"/>
        <v>1.5E-3</v>
      </c>
      <c r="L97" s="25">
        <f t="shared" si="39"/>
        <v>-0.69740000000000002</v>
      </c>
      <c r="M97" s="25">
        <f>ROUND(M85,4)</f>
        <v>-0.1741</v>
      </c>
    </row>
    <row r="98" spans="7:13" x14ac:dyDescent="0.5">
      <c r="G98" s="25" t="str">
        <f>LEFT(G86,FIND(" ",G86)-1)</f>
        <v>negexp</v>
      </c>
      <c r="H98" s="25">
        <f t="shared" ref="H98:L98" si="40">ROUND(LEFT(H86,FIND(" ",H86)-1),4)</f>
        <v>-1.9199999999999998E-2</v>
      </c>
      <c r="I98" s="25">
        <f t="shared" si="40"/>
        <v>0.1174</v>
      </c>
      <c r="J98" s="25">
        <f t="shared" si="40"/>
        <v>-0.16339999999999999</v>
      </c>
      <c r="K98" s="25">
        <f t="shared" si="40"/>
        <v>0.87080000000000002</v>
      </c>
      <c r="L98" s="25">
        <f t="shared" si="40"/>
        <v>-0.2545</v>
      </c>
      <c r="M98" s="25">
        <f>ROUND(M86,4)</f>
        <v>0.21609999999999999</v>
      </c>
    </row>
    <row r="99" spans="7:13" x14ac:dyDescent="0.5">
      <c r="G99" s="25" t="str">
        <f>LEFT(G87,FIND(" ",G87)-1)</f>
        <v>Int_1</v>
      </c>
      <c r="H99" s="25">
        <f t="shared" ref="H99:L99" si="41">ROUND(LEFT(H87,FIND(" ",H87)-1),4)</f>
        <v>-0.51700000000000002</v>
      </c>
      <c r="I99" s="25">
        <f t="shared" si="41"/>
        <v>0.2409</v>
      </c>
      <c r="J99" s="25">
        <f t="shared" si="41"/>
        <v>-2.1457999999999999</v>
      </c>
      <c r="K99" s="25">
        <f t="shared" si="41"/>
        <v>3.6299999999999999E-2</v>
      </c>
      <c r="L99" s="25">
        <f t="shared" si="41"/>
        <v>-0.99980000000000002</v>
      </c>
      <c r="M99" s="25">
        <f>ROUND(M87,4)</f>
        <v>-3.4099999999999998E-2</v>
      </c>
    </row>
  </sheetData>
  <mergeCells count="3">
    <mergeCell ref="M3:O3"/>
    <mergeCell ref="I3:K3"/>
    <mergeCell ref="G16:S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>
      <selection activeCell="A5" sqref="A5"/>
    </sheetView>
  </sheetViews>
  <sheetFormatPr defaultRowHeight="15.75" x14ac:dyDescent="0.5"/>
  <sheetData>
    <row r="1" spans="1:1" x14ac:dyDescent="0.5">
      <c r="A1" s="1" t="s">
        <v>46</v>
      </c>
    </row>
    <row r="2" spans="1:1" x14ac:dyDescent="0.5">
      <c r="A2" t="s">
        <v>49</v>
      </c>
    </row>
    <row r="3" spans="1:1" x14ac:dyDescent="0.5">
      <c r="A3" s="67" t="s">
        <v>47</v>
      </c>
    </row>
    <row r="4" spans="1:1" x14ac:dyDescent="0.5">
      <c r="A4" s="67" t="s">
        <v>48</v>
      </c>
    </row>
    <row r="5" spans="1:1" x14ac:dyDescent="0.5">
      <c r="A5" s="68" t="s">
        <v>108</v>
      </c>
    </row>
    <row r="6" spans="1:1" x14ac:dyDescent="0.5">
      <c r="A6" s="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Model14</vt:lpstr>
      <vt:lpstr>ModerationEffect</vt:lpstr>
      <vt:lpstr>ConditionalEffect</vt:lpstr>
      <vt:lpstr>ModeratedMediation</vt:lpstr>
      <vt:lpstr>Table</vt:lpstr>
      <vt:lpstr>Sources</vt:lpstr>
    </vt:vector>
  </TitlesOfParts>
  <Company>MD2C</Company>
  <LinksUpToDate>false</LinksUpToDate>
  <SharedDoc>false</SharedDoc>
  <HyperlinkBase>www.md2c.nl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Graphing conditional indirect effects</dc:title>
  <dc:creator>MD2C</dc:creator>
  <cp:lastModifiedBy>Marian Dragt</cp:lastModifiedBy>
  <dcterms:created xsi:type="dcterms:W3CDTF">2009-09-14T18:42:24Z</dcterms:created>
  <dcterms:modified xsi:type="dcterms:W3CDTF">2018-07-29T11:49:54Z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cb4623d2-5d5e-456a-9435-bed88f05077a</vt:lpwstr>
  </property>
</Properties>
</file>